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tabRatio="726" firstSheet="2" activeTab="3"/>
  </bookViews>
  <sheets>
    <sheet name="Led" sheetId="1" state="hidden" r:id="rId1"/>
    <sheet name="Instruktioner" sheetId="2" r:id="rId2"/>
    <sheet name="Skriv in" sheetId="3" r:id="rId3"/>
    <sheet name="Sprutjournal" sheetId="4" r:id="rId4"/>
    <sheet name="Till ARM" sheetId="5" state="hidden" r:id="rId5"/>
  </sheets>
  <definedNames>
    <definedName name="_xlnm.Print_Area" localSheetId="2">'Skriv in'!#REF!</definedName>
    <definedName name="_xlnm.Print_Area" localSheetId="3">'Sprutjournal'!$A$1:$K$49</definedName>
  </definedNames>
  <calcPr fullCalcOnLoad="1"/>
</workbook>
</file>

<file path=xl/sharedStrings.xml><?xml version="1.0" encoding="utf-8"?>
<sst xmlns="http://schemas.openxmlformats.org/spreadsheetml/2006/main" count="586" uniqueCount="348">
  <si>
    <t>Namn</t>
  </si>
  <si>
    <t>« Skrivs in av HUSEC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</si>
  <si>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</si>
  <si>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</si>
  <si>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</si>
  <si>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</si>
  <si>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</si>
  <si>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</si>
  <si>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</si>
  <si>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</si>
  <si>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</si>
  <si>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</si>
  <si>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</si>
  <si>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</si>
  <si>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</si>
  <si>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</si>
  <si>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</si>
  <si>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</si>
  <si>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</si>
  <si>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</si>
  <si>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</si>
  <si>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</si>
  <si>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</si>
  <si>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</si>
  <si>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</si>
  <si>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</si>
  <si>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</si>
  <si>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</si>
  <si>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</si>
  <si>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</si>
  <si>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</si>
  <si>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</si>
  <si>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</si>
  <si>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</si>
  <si>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</si>
  <si>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</si>
  <si>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</si>
  <si>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</si>
  <si>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</si>
  <si>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</si>
  <si>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</si>
  <si>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</si>
  <si>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</si>
  <si>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</si>
  <si>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</si>
  <si>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</si>
  <si>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</si>
  <si>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</si>
  <si>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</si>
  <si>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</si>
  <si>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</si>
  <si>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</si>
  <si>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</si>
  <si>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</si>
  <si>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</si>
  <si>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</si>
  <si>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</si>
  <si>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</si>
  <si>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</si>
  <si>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</si>
  <si>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</si>
  <si>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</si>
  <si>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</si>
  <si>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</si>
  <si>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</si>
  <si>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</si>
  <si>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</si>
  <si>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</si>
  <si>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</si>
  <si>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</si>
  <si>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</si>
  <si>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</si>
  <si>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</si>
  <si>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</si>
  <si>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</si>
  <si>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</si>
  <si>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</si>
  <si>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</si>
  <si>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</si>
  <si>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</si>
  <si>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</si>
  <si>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</si>
  <si>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</si>
  <si>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</si>
  <si>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</si>
  <si>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</si>
  <si>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</si>
  <si>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</si>
  <si>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</si>
  <si>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</si>
  <si>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</si>
  <si>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</si>
  <si>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</si>
  <si>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</si>
  <si>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</si>
  <si>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</si>
  <si>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</si>
  <si>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</si>
  <si>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</si>
  <si>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</si>
  <si>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</si>
  <si>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</si>
  <si>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</si>
  <si>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</si>
  <si>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</si>
  <si>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</si>
  <si>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</si>
  <si>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</si>
  <si>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</si>
  <si>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</si>
  <si>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</si>
  <si>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</si>
  <si>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</si>
  <si>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</si>
  <si>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</si>
  <si>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</si>
  <si>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</si>
  <si>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</si>
  <si>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Behandlade försöksled (ex  2-7,10)</t>
  </si>
  <si>
    <t>Spruttillfälle:</t>
  </si>
  <si>
    <t>AGRRE</t>
  </si>
  <si>
    <t>CAPBP</t>
  </si>
  <si>
    <t>VIOAR</t>
  </si>
  <si>
    <t>&lt; Denna färg betyder "Skriv in data!"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</si>
  <si>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</si>
  <si>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</si>
  <si>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</si>
  <si>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</si>
  <si>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</si>
  <si>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</si>
  <si>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</si>
  <si>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</si>
  <si>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>&lt; Här finns en rullgardin med olika valmöjligheter</t>
  </si>
  <si>
    <t xml:space="preserve"> </t>
  </si>
  <si>
    <t>X Välj spruta</t>
  </si>
  <si>
    <t>ADB-nr</t>
  </si>
  <si>
    <t>Försöksnr</t>
  </si>
  <si>
    <t>Block</t>
  </si>
  <si>
    <t>Antal led:</t>
  </si>
  <si>
    <t>Ledordning</t>
  </si>
  <si>
    <t>Rutnr</t>
  </si>
  <si>
    <t>Antal</t>
  </si>
  <si>
    <t>TOTALT</t>
  </si>
  <si>
    <t>Om man gör det kommer dessa data automatiskt läggas in i flikarna</t>
  </si>
  <si>
    <t>"Fältkort", "Sprutjournal" och "Ogräsgradering"</t>
  </si>
  <si>
    <t>Dessa tre flikar kan naturligtvis skrivas ut för att användas i fält!</t>
  </si>
  <si>
    <t>korrekta uppgifter från er kommer munstycke, tryck, vätskemängd etc</t>
  </si>
  <si>
    <t xml:space="preserve">Nere till vänster finns en lista på vanliga ogräs (ej komplett). </t>
  </si>
  <si>
    <t>Använd rullgardinen när ni fyller i graderingen i obeh rutor.</t>
  </si>
  <si>
    <t>Ev stress (torka, frost)</t>
  </si>
  <si>
    <t>Sprutjournal</t>
  </si>
  <si>
    <t>www.husec.se</t>
  </si>
  <si>
    <t>2x2</t>
  </si>
  <si>
    <t>1x4</t>
  </si>
  <si>
    <t>4x1</t>
  </si>
  <si>
    <t>Valt format:</t>
  </si>
  <si>
    <t>Datum år-mån-dag ex 2011-05-11</t>
  </si>
  <si>
    <t>T2</t>
  </si>
  <si>
    <t>T3</t>
  </si>
  <si>
    <t>PM</t>
  </si>
  <si>
    <t>I denna flik görs inga anteckningar. Sidorna skrivs ut.</t>
  </si>
  <si>
    <t>Basdata</t>
  </si>
  <si>
    <t>Tanken är att man ska skriva in så mycket som möjligt i denna flik.</t>
  </si>
  <si>
    <t>&lt; Denna färg betyder "Skriv in data!" (Gäller "Basdata").</t>
  </si>
  <si>
    <t>I "Sprutjournal" kan man välja vilken spruta som används. Om vi fått</t>
  </si>
  <si>
    <t>automatiskt att läggas till allra längst ned på sidan när ni valt spruta!</t>
  </si>
  <si>
    <t>Fältkort</t>
  </si>
  <si>
    <t>I</t>
  </si>
  <si>
    <t>II</t>
  </si>
  <si>
    <t>IV</t>
  </si>
  <si>
    <t>III</t>
  </si>
  <si>
    <t>Skriv sedan ut fältkortet.</t>
  </si>
  <si>
    <t>Det medföljande fältkortet är naturligtvis bara ifyllt med uppgifter om</t>
  </si>
  <si>
    <t>Efter att försöket stakats ut är det lämpligt att skriva in övriga kringdata,</t>
  </si>
  <si>
    <t xml:space="preserve">speciellt viktigt är koordinaterna! </t>
  </si>
  <si>
    <t>Enligt praxis skickar ni tillbaka fältkorten när första behandlingen utförts.</t>
  </si>
  <si>
    <t xml:space="preserve">Från och med i år innebär detta att ni lägger in denna fil på </t>
  </si>
  <si>
    <t>Under säsongen fyller ni i fältkortet ute i fält, precis som tidigare. På</t>
  </si>
  <si>
    <t>kontoret fylls data i "Basdata" eller "Sprutjournal". Data kommer sedan</t>
  </si>
  <si>
    <t>automatiskt att läggas in i fliken "Fältkort". Uppdatera gärna på hemsidan.</t>
  </si>
  <si>
    <t xml:space="preserve">själva serien. I fliken Basdata skriver ni in de data som behövs för att </t>
  </si>
  <si>
    <r>
      <t>lägga ut försöket.</t>
    </r>
    <r>
      <rPr>
        <sz val="14"/>
        <color indexed="10"/>
        <rFont val="Arial"/>
        <family val="2"/>
      </rPr>
      <t xml:space="preserve"> OBS! All data skrivs in i "Basdata"! Det går inte att </t>
    </r>
  </si>
  <si>
    <r>
      <t>skriva i fliken Fältkort</t>
    </r>
    <r>
      <rPr>
        <sz val="14"/>
        <rFont val="Arial"/>
        <family val="2"/>
      </rPr>
      <t>. Skriv in storlek på rutor och välj hur blocken ligger:</t>
    </r>
  </si>
  <si>
    <t>under aktuellt ADB-nr. Ni får gärna skicka in tidigare!</t>
  </si>
  <si>
    <t>Ogräsgraderingar</t>
  </si>
  <si>
    <t>ADB-nr, försöksserie, försöksnr och skördeår är redan ifyllt. Skriv ut proto-</t>
  </si>
  <si>
    <t>kollet om inte fältdator används vid graderingen.</t>
  </si>
  <si>
    <t>Sätt kryss i denna ruta om ni vill att ledbeteckningarna ska visas. De obe-</t>
  </si>
  <si>
    <t>handlade rutorna visas alltid.</t>
  </si>
  <si>
    <t>Instruktioner för Försöksprotokoll</t>
  </si>
  <si>
    <t xml:space="preserve">Fyll i namn på ogräsart samt utv.st och höjd på resp art. </t>
  </si>
  <si>
    <t xml:space="preserve">Vissa firmor vill ha utfört räkning av antalet ogräs, antingen enbart i </t>
  </si>
  <si>
    <t>obehandlade rutor eller för samtliga rutor. Detta står angivet i PM och på</t>
  </si>
  <si>
    <t>Ogräs/Fyto</t>
  </si>
  <si>
    <t>I protokollet finns numera inte någon specifik kolumn för behandlings-</t>
  </si>
  <si>
    <t>skador. Använd valfri kolumn!</t>
  </si>
  <si>
    <t>COV/WED</t>
  </si>
  <si>
    <t>Om WED används MÅSTE kolumnen TOTALT fyllas i, dvs hur stort det</t>
  </si>
  <si>
    <t xml:space="preserve">totala ogrästrycket i parcellen är (%). Om WED används blir summan av </t>
  </si>
  <si>
    <t>de olika ogräsarterna alltid 100 % men detta betyder inte att TOTALT=100.</t>
  </si>
  <si>
    <t>Ex WED</t>
  </si>
  <si>
    <t>(Totalt ogrästryck i parcellen = 30%. Av dessa 30% är 40% AGRRE,</t>
  </si>
  <si>
    <t>40% VIOAR och 20 % CAPBP.)</t>
  </si>
  <si>
    <t xml:space="preserve">Om istället COV hade använts hade siffrorna blivit </t>
  </si>
  <si>
    <t>%</t>
  </si>
  <si>
    <t>Då behövs ju inte TOTALT skrivas in.</t>
  </si>
  <si>
    <t>Om TOTALT inte fylls i är det omöjligt att veta hur mycket ogräs det fanns</t>
  </si>
  <si>
    <t>vid graderingen!!</t>
  </si>
  <si>
    <r>
      <t>WED</t>
    </r>
    <r>
      <rPr>
        <sz val="14"/>
        <rFont val="Arial"/>
        <family val="2"/>
      </rPr>
      <t xml:space="preserve"> = aktuell ogräsarts andel av det totala ogrästrycket i parcellen (%).</t>
    </r>
  </si>
  <si>
    <r>
      <t xml:space="preserve">Normalt används </t>
    </r>
    <r>
      <rPr>
        <b/>
        <u val="single"/>
        <sz val="14"/>
        <color indexed="10"/>
        <rFont val="Arial"/>
        <family val="2"/>
      </rPr>
      <t>COV</t>
    </r>
    <r>
      <rPr>
        <sz val="14"/>
        <rFont val="Arial"/>
        <family val="2"/>
      </rPr>
      <t xml:space="preserve"> = andel av parcellen som täcks av ogräsarten (%).</t>
    </r>
  </si>
  <si>
    <t>fältkort i förekommande fall. Fyll i antalet i resp kolumn.</t>
  </si>
  <si>
    <t>Täckn/Effekt</t>
  </si>
  <si>
    <t>Normalt skrivs täckning endast in i obehandlade rutor. I övriga rutor anges</t>
  </si>
  <si>
    <t>behandlingens effekt på ogräsen.</t>
  </si>
  <si>
    <r>
      <t xml:space="preserve">OBS! Detta görs för såväl för </t>
    </r>
    <r>
      <rPr>
        <u val="single"/>
        <sz val="14"/>
        <color indexed="10"/>
        <rFont val="Arial"/>
        <family val="2"/>
      </rPr>
      <t>majoritet</t>
    </r>
    <r>
      <rPr>
        <sz val="14"/>
        <color indexed="10"/>
        <rFont val="Arial"/>
        <family val="2"/>
      </rPr>
      <t xml:space="preserve"> som </t>
    </r>
    <r>
      <rPr>
        <u val="single"/>
        <sz val="14"/>
        <color indexed="10"/>
        <rFont val="Arial"/>
        <family val="2"/>
      </rPr>
      <t>min</t>
    </r>
    <r>
      <rPr>
        <sz val="14"/>
        <color indexed="10"/>
        <rFont val="Arial"/>
        <family val="2"/>
      </rPr>
      <t xml:space="preserve"> och </t>
    </r>
    <r>
      <rPr>
        <u val="single"/>
        <sz val="14"/>
        <color indexed="10"/>
        <rFont val="Arial"/>
        <family val="2"/>
      </rPr>
      <t>max</t>
    </r>
    <r>
      <rPr>
        <sz val="14"/>
        <color indexed="10"/>
        <rFont val="Arial"/>
        <family val="2"/>
      </rPr>
      <t xml:space="preserve"> för resp art!</t>
    </r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</si>
  <si>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</si>
  <si>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</si>
  <si>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</si>
  <si>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</si>
  <si>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</si>
  <si>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</si>
  <si>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</si>
  <si>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</si>
  <si>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</si>
  <si>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</si>
  <si>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</si>
  <si>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</si>
  <si>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</si>
  <si>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</si>
  <si>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</si>
  <si>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</si>
  <si>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</si>
  <si>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</si>
  <si>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</si>
  <si>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</si>
  <si>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</si>
  <si>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</si>
  <si>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</si>
  <si>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</si>
  <si>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</si>
  <si>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</si>
  <si>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</si>
  <si>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</si>
  <si>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</si>
  <si>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</si>
  <si>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</si>
  <si>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</si>
  <si>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</si>
  <si>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</si>
  <si>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</si>
  <si>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</si>
  <si>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</si>
  <si>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</si>
  <si>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</si>
  <si>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</si>
  <si>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Markfuktighet 5 cm djup (våt, normal, torr)</t>
  </si>
  <si>
    <t>Vid behov, kopiera fler graderingsprotokoll genom att:</t>
  </si>
  <si>
    <t>Högerklicka på flik "Grad1" - Välj "Flytta eller kopiera"</t>
  </si>
  <si>
    <t>Klicka i rutan "Skapa en kopia", klicka på nedåtpilen och välj</t>
  </si>
  <si>
    <t>(flytta till slutet) - klicka OK</t>
  </si>
  <si>
    <t>Fler protokoll</t>
  </si>
  <si>
    <t>Molnighet, %</t>
  </si>
  <si>
    <t>Tid, t ex 7:45  │  8:35</t>
  </si>
  <si>
    <t>Next rain</t>
  </si>
  <si>
    <t>C</t>
  </si>
  <si>
    <t>MPS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</si>
  <si>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</si>
  <si>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</si>
  <si>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</si>
  <si>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</si>
  <si>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</si>
  <si>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</si>
  <si>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</si>
  <si>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</si>
  <si>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</si>
  <si>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</si>
  <si>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</si>
  <si>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</si>
  <si>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</si>
  <si>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</si>
  <si>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VÄDER och MARK</t>
  </si>
  <si>
    <t>Vattenmängd, L/ha</t>
  </si>
  <si>
    <t>Obehandlade led</t>
  </si>
  <si>
    <t>Block 1</t>
  </si>
  <si>
    <t>Block 2</t>
  </si>
  <si>
    <t>Block 3</t>
  </si>
  <si>
    <t>Block 4</t>
  </si>
  <si>
    <t>A1</t>
  </si>
  <si>
    <t>A2</t>
  </si>
  <si>
    <t>A3</t>
  </si>
  <si>
    <t>A4</t>
  </si>
  <si>
    <t>NNO</t>
  </si>
  <si>
    <t>NO</t>
  </si>
  <si>
    <t>NNV</t>
  </si>
  <si>
    <t>NV</t>
  </si>
  <si>
    <t>O</t>
  </si>
  <si>
    <t>ONO</t>
  </si>
  <si>
    <t>OSO</t>
  </si>
  <si>
    <t>SSO</t>
  </si>
  <si>
    <t>SSV</t>
  </si>
  <si>
    <t>SO</t>
  </si>
  <si>
    <t>SV</t>
  </si>
  <si>
    <t>V</t>
  </si>
  <si>
    <t>VNV</t>
  </si>
  <si>
    <t>VSV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</si>
  <si>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</si>
  <si>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</si>
  <si>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</si>
  <si>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</si>
  <si>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</si>
  <si>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</si>
  <si>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</si>
  <si>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Sprumo -87</t>
  </si>
  <si>
    <t>Brunnby1</t>
  </si>
  <si>
    <t>Brunnby2</t>
  </si>
  <si>
    <t>HSK-56</t>
  </si>
  <si>
    <t>Hardi LD015-110</t>
  </si>
  <si>
    <t>Teejet 11002</t>
  </si>
  <si>
    <t>Hardi F-015-110</t>
  </si>
  <si>
    <t>Hardi LD 02-110</t>
  </si>
  <si>
    <t>U Brunnby1</t>
  </si>
  <si>
    <t>U Brunnby2</t>
  </si>
  <si>
    <t>Patrull/Spruta</t>
  </si>
  <si>
    <t>Munstycke, storlek</t>
  </si>
  <si>
    <t>Antal/bom</t>
  </si>
  <si>
    <t xml:space="preserve">Avstånd mellan, cm </t>
  </si>
  <si>
    <t>Inställningar enligt tidigare uppgifter (fylls i automatiskt)</t>
  </si>
  <si>
    <t>Blad 1</t>
  </si>
  <si>
    <t>Blad 2</t>
  </si>
  <si>
    <t>Blad 3</t>
  </si>
  <si>
    <t>Blad 4</t>
  </si>
  <si>
    <t>Serie</t>
  </si>
  <si>
    <t xml:space="preserve">30 cm: Lufttemp, ºC  </t>
  </si>
  <si>
    <t>Rel luftfukt, %</t>
  </si>
  <si>
    <t xml:space="preserve">Vindriktning (tex NV)    </t>
  </si>
  <si>
    <t>Vindhast, m/s</t>
  </si>
  <si>
    <t xml:space="preserve">Tryck, Bar                   </t>
  </si>
  <si>
    <t>Hastighet, km/tim</t>
  </si>
  <si>
    <t>Försöksserie</t>
  </si>
  <si>
    <t>Utförare (välj):</t>
  </si>
  <si>
    <t>L9-2015</t>
  </si>
  <si>
    <t>MN, CN</t>
  </si>
  <si>
    <t>2, 5-8</t>
  </si>
  <si>
    <t>HSM 85</t>
  </si>
  <si>
    <t>nej</t>
  </si>
  <si>
    <t>571/15</t>
  </si>
  <si>
    <t>11:00</t>
  </si>
  <si>
    <t>11:30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</si>
</sst>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0.7"/>
      <name val="Arial"/>
      <family val="2"/>
    </font>
    <font>
      <b/>
      <sz val="10"/>
      <color indexed="10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u val="single"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6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3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locked="0"/>
    </xf>
    <xf numFmtId="168" fontId="0" fillId="25" borderId="0" xfId="0" applyNumberFormat="1" applyFont="1" applyFill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35" fillId="23" borderId="12" xfId="0" applyFont="1" applyFill="1" applyBorder="1" applyAlignment="1" applyProtection="1">
      <alignment/>
      <protection hidden="1"/>
    </xf>
    <xf numFmtId="0" fontId="22" fillId="15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8" fillId="26" borderId="0" xfId="0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7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25" borderId="12" xfId="0" applyFont="1" applyFill="1" applyBorder="1" applyAlignment="1" applyProtection="1">
      <alignment/>
      <protection hidden="1"/>
    </xf>
    <xf numFmtId="0" fontId="20" fillId="21" borderId="12" xfId="0" applyFont="1" applyFill="1" applyBorder="1" applyAlignment="1" applyProtection="1">
      <alignment/>
      <protection hidden="1"/>
    </xf>
    <xf numFmtId="0" fontId="20" fillId="27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6" borderId="0" xfId="0" applyFont="1" applyFill="1" applyAlignment="1" applyProtection="1">
      <alignment horizontal="right"/>
      <protection hidden="1"/>
    </xf>
    <xf numFmtId="0" fontId="20" fillId="26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45" applyFont="1" applyAlignment="1" applyProtection="1">
      <alignment/>
      <protection hidden="1"/>
    </xf>
    <xf numFmtId="0" fontId="39" fillId="26" borderId="0" xfId="0" applyFont="1" applyFill="1" applyAlignment="1" applyProtection="1">
      <alignment/>
      <protection hidden="1"/>
    </xf>
    <xf numFmtId="0" fontId="40" fillId="26" borderId="0" xfId="0" applyFont="1" applyFill="1" applyAlignment="1" applyProtection="1">
      <alignment/>
      <protection hidden="1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left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168" fontId="0" fillId="0" borderId="12" xfId="0" applyNumberFormat="1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8" fillId="0" borderId="14" xfId="0" applyFont="1" applyBorder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49" fontId="24" fillId="0" borderId="15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 quotePrefix="1">
      <alignment horizontal="left"/>
      <protection hidden="1"/>
    </xf>
    <xf numFmtId="0" fontId="23" fillId="0" borderId="12" xfId="0" applyFont="1" applyBorder="1" applyAlignment="1" applyProtection="1">
      <alignment/>
      <protection hidden="1"/>
    </xf>
    <xf numFmtId="168" fontId="23" fillId="25" borderId="12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6" fillId="23" borderId="11" xfId="0" applyFont="1" applyFill="1" applyBorder="1" applyAlignment="1" applyProtection="1">
      <alignment/>
      <protection hidden="1"/>
    </xf>
    <xf numFmtId="0" fontId="26" fillId="23" borderId="11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hidden="1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14" fontId="0" fillId="25" borderId="0" xfId="0" applyNumberFormat="1" applyFill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3" borderId="0" xfId="0" applyFill="1" applyAlignment="1" applyProtection="1" quotePrefix="1">
      <alignment/>
      <protection hidden="1"/>
    </xf>
    <xf numFmtId="0" fontId="25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/>
      <protection locked="0"/>
    </xf>
    <xf numFmtId="0" fontId="43" fillId="19" borderId="0" xfId="0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3" fillId="25" borderId="12" xfId="0" applyFont="1" applyFill="1" applyBorder="1" applyAlignment="1" applyProtection="1">
      <alignment/>
      <protection locked="0"/>
    </xf>
    <xf numFmtId="0" fontId="43" fillId="24" borderId="20" xfId="0" applyFont="1" applyFill="1" applyBorder="1" applyAlignment="1" applyProtection="1">
      <alignment/>
      <protection hidden="1"/>
    </xf>
    <xf numFmtId="0" fontId="43" fillId="26" borderId="21" xfId="0" applyFont="1" applyFill="1" applyBorder="1" applyAlignment="1" applyProtection="1">
      <alignment/>
      <protection locked="0"/>
    </xf>
    <xf numFmtId="0" fontId="43" fillId="26" borderId="22" xfId="0" applyFont="1" applyFill="1" applyBorder="1" applyAlignment="1" applyProtection="1">
      <alignment/>
      <protection locked="0"/>
    </xf>
    <xf numFmtId="0" fontId="43" fillId="26" borderId="0" xfId="0" applyFont="1" applyFill="1" applyBorder="1" applyAlignment="1" applyProtection="1">
      <alignment/>
      <protection locked="0"/>
    </xf>
    <xf numFmtId="0" fontId="43" fillId="26" borderId="23" xfId="0" applyFont="1" applyFill="1" applyBorder="1" applyAlignment="1" applyProtection="1">
      <alignment/>
      <protection locked="0"/>
    </xf>
    <xf numFmtId="0" fontId="43" fillId="26" borderId="10" xfId="0" applyFont="1" applyFill="1" applyBorder="1" applyAlignment="1" applyProtection="1">
      <alignment/>
      <protection locked="0"/>
    </xf>
    <xf numFmtId="0" fontId="43" fillId="26" borderId="24" xfId="0" applyFont="1" applyFill="1" applyBorder="1" applyAlignment="1" applyProtection="1">
      <alignment/>
      <protection locked="0"/>
    </xf>
    <xf numFmtId="0" fontId="43" fillId="26" borderId="25" xfId="0" applyFont="1" applyFill="1" applyBorder="1" applyAlignment="1" applyProtection="1">
      <alignment/>
      <protection locked="0"/>
    </xf>
    <xf numFmtId="0" fontId="43" fillId="26" borderId="26" xfId="0" applyFont="1" applyFill="1" applyBorder="1" applyAlignment="1" applyProtection="1">
      <alignment/>
      <protection locked="0"/>
    </xf>
    <xf numFmtId="0" fontId="24" fillId="26" borderId="25" xfId="0" applyFont="1" applyFill="1" applyBorder="1" applyAlignment="1" applyProtection="1">
      <alignment/>
      <protection locked="0"/>
    </xf>
    <xf numFmtId="0" fontId="46" fillId="26" borderId="25" xfId="0" applyFont="1" applyFill="1" applyBorder="1" applyAlignment="1" applyProtection="1">
      <alignment/>
      <protection locked="0"/>
    </xf>
    <xf numFmtId="0" fontId="20" fillId="26" borderId="15" xfId="0" applyFont="1" applyFill="1" applyBorder="1" applyAlignment="1" applyProtection="1">
      <alignment horizontal="center"/>
      <protection hidden="1"/>
    </xf>
    <xf numFmtId="0" fontId="20" fillId="26" borderId="27" xfId="0" applyFont="1" applyFill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27" borderId="15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49" fontId="24" fillId="0" borderId="11" xfId="0" applyNumberFormat="1" applyFont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174" fontId="24" fillId="0" borderId="28" xfId="0" applyNumberFormat="1" applyFont="1" applyBorder="1" applyAlignment="1" applyProtection="1">
      <alignment horizontal="left"/>
      <protection locked="0"/>
    </xf>
    <xf numFmtId="174" fontId="24" fillId="0" borderId="29" xfId="0" applyNumberFormat="1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3" fillId="27" borderId="15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hidden="1"/>
    </xf>
    <xf numFmtId="49" fontId="23" fillId="0" borderId="15" xfId="0" applyNumberFormat="1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/>
      <protection hidden="1"/>
    </xf>
    <xf numFmtId="0" fontId="23" fillId="0" borderId="27" xfId="0" applyFont="1" applyFill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ec.s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9.140625" style="12" customWidth="1"/>
    <col min="2" max="2" width="12.57421875" style="12" bestFit="1" customWidth="1"/>
    <col min="3" max="3" width="12.57421875" style="12" customWidth="1"/>
    <col min="4" max="5" width="6.00390625" style="12" customWidth="1"/>
    <col min="6" max="6" width="9.140625" style="12" customWidth="1"/>
    <col min="7" max="9" width="0" style="12" hidden="1" customWidth="1"/>
    <col min="10" max="10" width="3.00390625" style="12" customWidth="1"/>
    <col min="11" max="12" width="4.00390625" style="12" customWidth="1"/>
    <col min="13" max="13" width="9.140625" style="12" customWidth="1"/>
    <col min="14" max="14" width="4.140625" style="12" customWidth="1"/>
    <col min="15" max="15" width="4.28125" style="12" customWidth="1"/>
    <col min="16" max="16" width="4.57421875" style="12" customWidth="1"/>
    <col min="17" max="17" width="4.421875" style="12" customWidth="1"/>
    <col min="18" max="54" width="3.421875" style="12" customWidth="1"/>
    <col min="55" max="94" width="2.7109375" style="12" customWidth="1"/>
    <col min="95" max="16384" width="9.140625" style="12" customWidth="1"/>
  </cols>
  <sheetData>
    <row r="1" spans="4:16" ht="12.75">
      <c r="D1" s="12" t="s">
        <v>140</v>
      </c>
      <c r="E1" s="12" t="s">
        <v>137</v>
      </c>
      <c r="F1" s="12" t="s">
        <v>139</v>
      </c>
      <c r="N1" s="12" t="s">
        <v>138</v>
      </c>
      <c r="P1" s="12">
        <f>COUNT(F2:F81)/4</f>
        <v>15</v>
      </c>
    </row>
    <row r="2" spans="1:12" ht="12.75">
      <c r="A2" s="12" t="str">
        <f>IF(OR(K2=1,K2=2,K2=3,K2=4),CONCATENATE(J2,K2),0)</f>
        <v>A1</v>
      </c>
      <c r="B2" s="12">
        <f aca="true" t="shared" si="0" ref="B2:B33">IF(E2&gt;3,P$1-(4*P$1-D2),IF(E2&gt;2,P$1-(3*P$1-D2),IF(E2&gt;1,P$1-(2*P$1-D2),D2)))</f>
        <v>1</v>
      </c>
      <c r="C2" s="12">
        <f>E2*100+B2</f>
        <v>101</v>
      </c>
      <c r="D2" s="12">
        <f>IF(ISBLANK(F2),"",1)</f>
        <v>1</v>
      </c>
      <c r="E2" s="12">
        <f aca="true" t="shared" si="1" ref="E2:E33">IF(ISNUMBER(D2),ROUNDUP(D2/P$1,0),"")</f>
        <v>1</v>
      </c>
      <c r="F2" s="88">
        <v>1</v>
      </c>
      <c r="J2" s="74" t="str">
        <f aca="true" t="shared" si="2" ref="J2:J60">IF(F2&lt;9,(IF(F2&lt;5,(IF(F2=1,"A",IF(F2=2,"B",IF(F2=3,"C",IF(F2=4,"D",""))))),(IF(F2=5,"E",IF(F2=6,"F",IF(F2=7,"G","H")))))),(IF(F2&gt;13,(IF(F2=14,"N",IF(F2=15,"O",IF(F2=16,"P",IF(F2=17,"Q",""))))),(IF(F2=9,"I",IF(F2=10,"J",IF(F2=11,"K",IF(F2=12,"L","M"))))))))</f>
        <v>A</v>
      </c>
      <c r="K2" s="12">
        <f aca="true" t="shared" si="3" ref="K2:K33">IF(AND(E2=1,F2=1),1,IF(AND(E2=2,F2=1),2,IF(AND(E2=3,F2=1),3,IF(AND(E2=4,F2=1),4,""))))</f>
        <v>1</v>
      </c>
      <c r="L2" s="13" t="e">
        <f>IF('Skriv in'!#REF!=1,F2,J2)</f>
        <v>#REF!</v>
      </c>
    </row>
    <row r="3" spans="1:27" ht="12.75">
      <c r="A3" s="12">
        <f aca="true" t="shared" si="4" ref="A3:A66">IF(OR(K3=1,K3=2,K3=3,K3=4),CONCATENATE(J3,K3),0)</f>
        <v>0</v>
      </c>
      <c r="B3" s="12">
        <f t="shared" si="0"/>
        <v>2</v>
      </c>
      <c r="C3" s="12">
        <f aca="true" t="shared" si="5" ref="C3:C66">E3*100+B3</f>
        <v>102</v>
      </c>
      <c r="D3" s="12">
        <f>IF(ISBLANK(F3),"",1+D2)</f>
        <v>2</v>
      </c>
      <c r="E3" s="12">
        <f t="shared" si="1"/>
        <v>1</v>
      </c>
      <c r="F3" s="88">
        <v>2</v>
      </c>
      <c r="J3" s="74" t="str">
        <f t="shared" si="2"/>
        <v>B</v>
      </c>
      <c r="K3" s="12">
        <f t="shared" si="3"/>
      </c>
      <c r="L3" s="12" t="e">
        <f>IF('Skriv in'!#REF!=1,F3,J3)</f>
        <v>#REF!</v>
      </c>
      <c r="N3" s="12">
        <v>101</v>
      </c>
      <c r="O3" s="12">
        <v>201</v>
      </c>
      <c r="P3" s="12">
        <v>301</v>
      </c>
      <c r="Q3" s="12">
        <v>401</v>
      </c>
      <c r="R3" s="12">
        <f>VLOOKUP(N3,$C$2:$F$81,4,1)</f>
        <v>1</v>
      </c>
      <c r="S3" s="12">
        <f>VLOOKUP(O3,$C$2:$F$81,4,1)</f>
        <v>15</v>
      </c>
      <c r="T3" s="12">
        <f aca="true" t="shared" si="6" ref="T3:U18">VLOOKUP(P3,$C$2:$F$81,4,1)</f>
        <v>1</v>
      </c>
      <c r="U3" s="12">
        <f t="shared" si="6"/>
        <v>15</v>
      </c>
      <c r="X3" s="12">
        <f>R3</f>
        <v>1</v>
      </c>
      <c r="Y3" s="12">
        <f>S3</f>
        <v>15</v>
      </c>
      <c r="Z3" s="12">
        <f>T3</f>
        <v>1</v>
      </c>
      <c r="AA3" s="12">
        <f>U3</f>
        <v>15</v>
      </c>
    </row>
    <row r="4" spans="1:27" ht="12.75">
      <c r="A4" s="12">
        <f t="shared" si="4"/>
        <v>0</v>
      </c>
      <c r="B4" s="12">
        <f t="shared" si="0"/>
        <v>3</v>
      </c>
      <c r="C4" s="12">
        <f t="shared" si="5"/>
        <v>103</v>
      </c>
      <c r="D4" s="12">
        <f aca="true" t="shared" si="7" ref="D4:D67">IF(ISBLANK(F4),"",1+D3)</f>
        <v>3</v>
      </c>
      <c r="E4" s="12">
        <f t="shared" si="1"/>
        <v>1</v>
      </c>
      <c r="F4" s="88">
        <v>3</v>
      </c>
      <c r="J4" s="74" t="str">
        <f t="shared" si="2"/>
        <v>C</v>
      </c>
      <c r="K4" s="12">
        <f t="shared" si="3"/>
      </c>
      <c r="L4" s="12" t="e">
        <f>IF('Skriv in'!#REF!=1,F4,J4)</f>
        <v>#REF!</v>
      </c>
      <c r="N4" s="12">
        <v>102</v>
      </c>
      <c r="O4" s="12">
        <v>202</v>
      </c>
      <c r="P4" s="12">
        <v>302</v>
      </c>
      <c r="Q4" s="12">
        <v>402</v>
      </c>
      <c r="R4" s="12">
        <f aca="true" t="shared" si="8" ref="R4:R22">VLOOKUP(N4,$C$2:$F$81,4,1)</f>
        <v>2</v>
      </c>
      <c r="S4" s="12">
        <f aca="true" t="shared" si="9" ref="S4:S22">VLOOKUP(O4,$C$2:$F$81,4,1)</f>
        <v>14</v>
      </c>
      <c r="T4" s="12">
        <f t="shared" si="6"/>
        <v>2</v>
      </c>
      <c r="U4" s="12">
        <f t="shared" si="6"/>
        <v>14</v>
      </c>
      <c r="X4" s="12">
        <f>IF(R4=R3,"",R4)</f>
        <v>2</v>
      </c>
      <c r="Y4" s="12">
        <f aca="true" t="shared" si="10" ref="Y4:AA19">IF(S4=S3,"",S4)</f>
        <v>14</v>
      </c>
      <c r="Z4" s="12">
        <f t="shared" si="10"/>
        <v>2</v>
      </c>
      <c r="AA4" s="12">
        <f t="shared" si="10"/>
        <v>14</v>
      </c>
    </row>
    <row r="5" spans="1:27" ht="12.75">
      <c r="A5" s="12">
        <f t="shared" si="4"/>
        <v>0</v>
      </c>
      <c r="B5" s="12">
        <f t="shared" si="0"/>
        <v>4</v>
      </c>
      <c r="C5" s="12">
        <f t="shared" si="5"/>
        <v>104</v>
      </c>
      <c r="D5" s="12">
        <f t="shared" si="7"/>
        <v>4</v>
      </c>
      <c r="E5" s="12">
        <f t="shared" si="1"/>
        <v>1</v>
      </c>
      <c r="F5" s="88">
        <v>4</v>
      </c>
      <c r="J5" s="74" t="str">
        <f t="shared" si="2"/>
        <v>D</v>
      </c>
      <c r="K5" s="12">
        <f t="shared" si="3"/>
      </c>
      <c r="L5" s="12" t="e">
        <f>IF('Skriv in'!#REF!=1,F5,J5)</f>
        <v>#REF!</v>
      </c>
      <c r="N5" s="12">
        <v>103</v>
      </c>
      <c r="O5" s="12">
        <v>203</v>
      </c>
      <c r="P5" s="12">
        <v>303</v>
      </c>
      <c r="Q5" s="12">
        <v>403</v>
      </c>
      <c r="R5" s="12">
        <f t="shared" si="8"/>
        <v>3</v>
      </c>
      <c r="S5" s="12">
        <f t="shared" si="9"/>
        <v>13</v>
      </c>
      <c r="T5" s="12">
        <f t="shared" si="6"/>
        <v>3</v>
      </c>
      <c r="U5" s="12">
        <f t="shared" si="6"/>
        <v>13</v>
      </c>
      <c r="X5" s="12">
        <f aca="true" t="shared" si="11" ref="X5:X22">IF(R5=R4,"",R5)</f>
        <v>3</v>
      </c>
      <c r="Y5" s="12">
        <f t="shared" si="10"/>
        <v>13</v>
      </c>
      <c r="Z5" s="12">
        <f t="shared" si="10"/>
        <v>3</v>
      </c>
      <c r="AA5" s="12">
        <f t="shared" si="10"/>
        <v>13</v>
      </c>
    </row>
    <row r="6" spans="1:27" ht="12.75">
      <c r="A6" s="12">
        <f t="shared" si="4"/>
        <v>0</v>
      </c>
      <c r="B6" s="12">
        <f t="shared" si="0"/>
        <v>5</v>
      </c>
      <c r="C6" s="12">
        <f t="shared" si="5"/>
        <v>105</v>
      </c>
      <c r="D6" s="12">
        <f t="shared" si="7"/>
        <v>5</v>
      </c>
      <c r="E6" s="12">
        <f t="shared" si="1"/>
        <v>1</v>
      </c>
      <c r="F6" s="88">
        <v>5</v>
      </c>
      <c r="J6" s="74" t="str">
        <f t="shared" si="2"/>
        <v>E</v>
      </c>
      <c r="K6" s="12">
        <f t="shared" si="3"/>
      </c>
      <c r="L6" s="12" t="e">
        <f>IF('Skriv in'!#REF!=1,F6,J6)</f>
        <v>#REF!</v>
      </c>
      <c r="N6" s="12">
        <v>104</v>
      </c>
      <c r="O6" s="12">
        <v>204</v>
      </c>
      <c r="P6" s="12">
        <v>304</v>
      </c>
      <c r="Q6" s="12">
        <v>404</v>
      </c>
      <c r="R6" s="12">
        <f t="shared" si="8"/>
        <v>4</v>
      </c>
      <c r="S6" s="12">
        <f t="shared" si="9"/>
        <v>12</v>
      </c>
      <c r="T6" s="12">
        <f t="shared" si="6"/>
        <v>4</v>
      </c>
      <c r="U6" s="12">
        <f t="shared" si="6"/>
        <v>12</v>
      </c>
      <c r="X6" s="12">
        <f t="shared" si="11"/>
        <v>4</v>
      </c>
      <c r="Y6" s="12">
        <f t="shared" si="10"/>
        <v>12</v>
      </c>
      <c r="Z6" s="12">
        <f t="shared" si="10"/>
        <v>4</v>
      </c>
      <c r="AA6" s="12">
        <f t="shared" si="10"/>
        <v>12</v>
      </c>
    </row>
    <row r="7" spans="1:27" ht="12.75">
      <c r="A7" s="12">
        <f t="shared" si="4"/>
        <v>0</v>
      </c>
      <c r="B7" s="12">
        <f t="shared" si="0"/>
        <v>6</v>
      </c>
      <c r="C7" s="12">
        <f t="shared" si="5"/>
        <v>106</v>
      </c>
      <c r="D7" s="12">
        <f t="shared" si="7"/>
        <v>6</v>
      </c>
      <c r="E7" s="12">
        <f t="shared" si="1"/>
        <v>1</v>
      </c>
      <c r="F7" s="88">
        <v>6</v>
      </c>
      <c r="J7" s="74" t="str">
        <f t="shared" si="2"/>
        <v>F</v>
      </c>
      <c r="K7" s="12">
        <f t="shared" si="3"/>
      </c>
      <c r="L7" s="12" t="e">
        <f>IF('Skriv in'!#REF!=1,F7,J7)</f>
        <v>#REF!</v>
      </c>
      <c r="N7" s="12">
        <v>105</v>
      </c>
      <c r="O7" s="12">
        <v>205</v>
      </c>
      <c r="P7" s="12">
        <v>305</v>
      </c>
      <c r="Q7" s="12">
        <v>405</v>
      </c>
      <c r="R7" s="12">
        <f t="shared" si="8"/>
        <v>5</v>
      </c>
      <c r="S7" s="12">
        <f t="shared" si="9"/>
        <v>11</v>
      </c>
      <c r="T7" s="12">
        <f t="shared" si="6"/>
        <v>5</v>
      </c>
      <c r="U7" s="12">
        <f t="shared" si="6"/>
        <v>11</v>
      </c>
      <c r="X7" s="12">
        <f t="shared" si="11"/>
        <v>5</v>
      </c>
      <c r="Y7" s="12">
        <f t="shared" si="10"/>
        <v>11</v>
      </c>
      <c r="Z7" s="12">
        <f t="shared" si="10"/>
        <v>5</v>
      </c>
      <c r="AA7" s="12">
        <f t="shared" si="10"/>
        <v>11</v>
      </c>
    </row>
    <row r="8" spans="1:27" ht="12.75">
      <c r="A8" s="12">
        <f t="shared" si="4"/>
        <v>0</v>
      </c>
      <c r="B8" s="12">
        <f t="shared" si="0"/>
        <v>7</v>
      </c>
      <c r="C8" s="12">
        <f t="shared" si="5"/>
        <v>107</v>
      </c>
      <c r="D8" s="12">
        <f t="shared" si="7"/>
        <v>7</v>
      </c>
      <c r="E8" s="12">
        <f t="shared" si="1"/>
        <v>1</v>
      </c>
      <c r="F8" s="88">
        <v>7</v>
      </c>
      <c r="J8" s="74" t="str">
        <f t="shared" si="2"/>
        <v>G</v>
      </c>
      <c r="K8" s="12">
        <f t="shared" si="3"/>
      </c>
      <c r="L8" s="12" t="e">
        <f>IF('Skriv in'!#REF!=1,F8,J8)</f>
        <v>#REF!</v>
      </c>
      <c r="N8" s="12">
        <v>106</v>
      </c>
      <c r="O8" s="12">
        <v>206</v>
      </c>
      <c r="P8" s="12">
        <v>306</v>
      </c>
      <c r="Q8" s="12">
        <v>406</v>
      </c>
      <c r="R8" s="12">
        <f t="shared" si="8"/>
        <v>6</v>
      </c>
      <c r="S8" s="12">
        <f t="shared" si="9"/>
        <v>10</v>
      </c>
      <c r="T8" s="12">
        <f t="shared" si="6"/>
        <v>6</v>
      </c>
      <c r="U8" s="12">
        <f t="shared" si="6"/>
        <v>10</v>
      </c>
      <c r="X8" s="12">
        <f t="shared" si="11"/>
        <v>6</v>
      </c>
      <c r="Y8" s="12">
        <f t="shared" si="10"/>
        <v>10</v>
      </c>
      <c r="Z8" s="12">
        <f t="shared" si="10"/>
        <v>6</v>
      </c>
      <c r="AA8" s="12">
        <f t="shared" si="10"/>
        <v>10</v>
      </c>
    </row>
    <row r="9" spans="1:27" ht="12.75">
      <c r="A9" s="12">
        <f t="shared" si="4"/>
        <v>0</v>
      </c>
      <c r="B9" s="12">
        <f t="shared" si="0"/>
        <v>8</v>
      </c>
      <c r="C9" s="12">
        <f t="shared" si="5"/>
        <v>108</v>
      </c>
      <c r="D9" s="12">
        <f t="shared" si="7"/>
        <v>8</v>
      </c>
      <c r="E9" s="12">
        <f t="shared" si="1"/>
        <v>1</v>
      </c>
      <c r="F9" s="88">
        <v>8</v>
      </c>
      <c r="J9" s="74" t="str">
        <f t="shared" si="2"/>
        <v>H</v>
      </c>
      <c r="K9" s="12">
        <f t="shared" si="3"/>
      </c>
      <c r="L9" s="12" t="e">
        <f>IF('Skriv in'!#REF!=1,F9,J9)</f>
        <v>#REF!</v>
      </c>
      <c r="N9" s="12">
        <v>107</v>
      </c>
      <c r="O9" s="12">
        <v>207</v>
      </c>
      <c r="P9" s="12">
        <v>307</v>
      </c>
      <c r="Q9" s="12">
        <v>407</v>
      </c>
      <c r="R9" s="12">
        <f t="shared" si="8"/>
        <v>7</v>
      </c>
      <c r="S9" s="12">
        <f t="shared" si="9"/>
        <v>9</v>
      </c>
      <c r="T9" s="12">
        <f t="shared" si="6"/>
        <v>7</v>
      </c>
      <c r="U9" s="12">
        <f t="shared" si="6"/>
        <v>9</v>
      </c>
      <c r="X9" s="12">
        <f t="shared" si="11"/>
        <v>7</v>
      </c>
      <c r="Y9" s="12">
        <f t="shared" si="10"/>
        <v>9</v>
      </c>
      <c r="Z9" s="12">
        <f t="shared" si="10"/>
        <v>7</v>
      </c>
      <c r="AA9" s="12">
        <f t="shared" si="10"/>
        <v>9</v>
      </c>
    </row>
    <row r="10" spans="1:27" ht="12.75">
      <c r="A10" s="12">
        <f t="shared" si="4"/>
        <v>0</v>
      </c>
      <c r="B10" s="12">
        <f t="shared" si="0"/>
        <v>9</v>
      </c>
      <c r="C10" s="12">
        <f t="shared" si="5"/>
        <v>109</v>
      </c>
      <c r="D10" s="12">
        <f t="shared" si="7"/>
        <v>9</v>
      </c>
      <c r="E10" s="12">
        <f t="shared" si="1"/>
        <v>1</v>
      </c>
      <c r="F10" s="88">
        <v>9</v>
      </c>
      <c r="J10" s="74" t="str">
        <f t="shared" si="2"/>
        <v>I</v>
      </c>
      <c r="K10" s="12">
        <f t="shared" si="3"/>
      </c>
      <c r="L10" s="12" t="e">
        <f>IF('Skriv in'!#REF!=1,F10,J10)</f>
        <v>#REF!</v>
      </c>
      <c r="N10" s="12">
        <v>108</v>
      </c>
      <c r="O10" s="12">
        <v>208</v>
      </c>
      <c r="P10" s="12">
        <v>308</v>
      </c>
      <c r="Q10" s="12">
        <v>408</v>
      </c>
      <c r="R10" s="12">
        <f t="shared" si="8"/>
        <v>8</v>
      </c>
      <c r="S10" s="12">
        <f t="shared" si="9"/>
        <v>8</v>
      </c>
      <c r="T10" s="12">
        <f t="shared" si="6"/>
        <v>8</v>
      </c>
      <c r="U10" s="12">
        <f t="shared" si="6"/>
        <v>8</v>
      </c>
      <c r="X10" s="12">
        <f t="shared" si="11"/>
        <v>8</v>
      </c>
      <c r="Y10" s="12">
        <f t="shared" si="10"/>
        <v>8</v>
      </c>
      <c r="Z10" s="12">
        <f t="shared" si="10"/>
        <v>8</v>
      </c>
      <c r="AA10" s="12">
        <f t="shared" si="10"/>
        <v>8</v>
      </c>
    </row>
    <row r="11" spans="1:27" ht="12.75">
      <c r="A11" s="12">
        <f t="shared" si="4"/>
        <v>0</v>
      </c>
      <c r="B11" s="12">
        <f t="shared" si="0"/>
        <v>10</v>
      </c>
      <c r="C11" s="12">
        <f t="shared" si="5"/>
        <v>110</v>
      </c>
      <c r="D11" s="12">
        <f t="shared" si="7"/>
        <v>10</v>
      </c>
      <c r="E11" s="12">
        <f t="shared" si="1"/>
        <v>1</v>
      </c>
      <c r="F11" s="88">
        <v>10</v>
      </c>
      <c r="J11" s="74" t="str">
        <f t="shared" si="2"/>
        <v>J</v>
      </c>
      <c r="K11" s="12">
        <f t="shared" si="3"/>
      </c>
      <c r="L11" s="12" t="e">
        <f>IF('Skriv in'!#REF!=1,F11,J11)</f>
        <v>#REF!</v>
      </c>
      <c r="N11" s="12">
        <v>109</v>
      </c>
      <c r="O11" s="12">
        <v>209</v>
      </c>
      <c r="P11" s="12">
        <v>309</v>
      </c>
      <c r="Q11" s="12">
        <v>409</v>
      </c>
      <c r="R11" s="12">
        <f t="shared" si="8"/>
        <v>9</v>
      </c>
      <c r="S11" s="12">
        <f t="shared" si="9"/>
        <v>7</v>
      </c>
      <c r="T11" s="12">
        <f t="shared" si="6"/>
        <v>9</v>
      </c>
      <c r="U11" s="12">
        <f t="shared" si="6"/>
        <v>7</v>
      </c>
      <c r="X11" s="12">
        <f t="shared" si="11"/>
        <v>9</v>
      </c>
      <c r="Y11" s="12">
        <f t="shared" si="10"/>
        <v>7</v>
      </c>
      <c r="Z11" s="12">
        <f t="shared" si="10"/>
        <v>9</v>
      </c>
      <c r="AA11" s="12">
        <f t="shared" si="10"/>
        <v>7</v>
      </c>
    </row>
    <row r="12" spans="1:27" ht="12.75">
      <c r="A12" s="12">
        <f t="shared" si="4"/>
        <v>0</v>
      </c>
      <c r="B12" s="12">
        <f t="shared" si="0"/>
        <v>11</v>
      </c>
      <c r="C12" s="12">
        <f t="shared" si="5"/>
        <v>111</v>
      </c>
      <c r="D12" s="12">
        <f t="shared" si="7"/>
        <v>11</v>
      </c>
      <c r="E12" s="12">
        <f t="shared" si="1"/>
        <v>1</v>
      </c>
      <c r="F12" s="88">
        <v>11</v>
      </c>
      <c r="J12" s="74" t="str">
        <f t="shared" si="2"/>
        <v>K</v>
      </c>
      <c r="K12" s="12">
        <f t="shared" si="3"/>
      </c>
      <c r="L12" s="12" t="e">
        <f>IF('Skriv in'!#REF!=1,F12,J12)</f>
        <v>#REF!</v>
      </c>
      <c r="N12" s="12">
        <v>110</v>
      </c>
      <c r="O12" s="12">
        <v>210</v>
      </c>
      <c r="P12" s="12">
        <v>310</v>
      </c>
      <c r="Q12" s="12">
        <v>410</v>
      </c>
      <c r="R12" s="12">
        <f t="shared" si="8"/>
        <v>10</v>
      </c>
      <c r="S12" s="12">
        <f t="shared" si="9"/>
        <v>6</v>
      </c>
      <c r="T12" s="12">
        <f t="shared" si="6"/>
        <v>10</v>
      </c>
      <c r="U12" s="12">
        <f t="shared" si="6"/>
        <v>6</v>
      </c>
      <c r="X12" s="12">
        <f t="shared" si="11"/>
        <v>10</v>
      </c>
      <c r="Y12" s="12">
        <f t="shared" si="10"/>
        <v>6</v>
      </c>
      <c r="Z12" s="12">
        <f t="shared" si="10"/>
        <v>10</v>
      </c>
      <c r="AA12" s="12">
        <f t="shared" si="10"/>
        <v>6</v>
      </c>
    </row>
    <row r="13" spans="1:27" ht="12.75">
      <c r="A13" s="12">
        <f t="shared" si="4"/>
        <v>0</v>
      </c>
      <c r="B13" s="12">
        <f t="shared" si="0"/>
        <v>12</v>
      </c>
      <c r="C13" s="12">
        <f t="shared" si="5"/>
        <v>112</v>
      </c>
      <c r="D13" s="12">
        <f t="shared" si="7"/>
        <v>12</v>
      </c>
      <c r="E13" s="12">
        <f t="shared" si="1"/>
        <v>1</v>
      </c>
      <c r="F13" s="88">
        <v>12</v>
      </c>
      <c r="J13" s="74" t="str">
        <f t="shared" si="2"/>
        <v>L</v>
      </c>
      <c r="K13" s="12">
        <f t="shared" si="3"/>
      </c>
      <c r="L13" s="12" t="e">
        <f>IF('Skriv in'!#REF!=1,F13,J13)</f>
        <v>#REF!</v>
      </c>
      <c r="N13" s="12">
        <v>111</v>
      </c>
      <c r="O13" s="12">
        <v>211</v>
      </c>
      <c r="P13" s="12">
        <v>311</v>
      </c>
      <c r="Q13" s="12">
        <v>411</v>
      </c>
      <c r="R13" s="12">
        <f t="shared" si="8"/>
        <v>11</v>
      </c>
      <c r="S13" s="12">
        <f t="shared" si="9"/>
        <v>5</v>
      </c>
      <c r="T13" s="12">
        <f t="shared" si="6"/>
        <v>11</v>
      </c>
      <c r="U13" s="12">
        <f t="shared" si="6"/>
        <v>5</v>
      </c>
      <c r="X13" s="12">
        <f t="shared" si="11"/>
        <v>11</v>
      </c>
      <c r="Y13" s="12">
        <f t="shared" si="10"/>
        <v>5</v>
      </c>
      <c r="Z13" s="12">
        <f t="shared" si="10"/>
        <v>11</v>
      </c>
      <c r="AA13" s="12">
        <f t="shared" si="10"/>
        <v>5</v>
      </c>
    </row>
    <row r="14" spans="1:27" ht="12.75">
      <c r="A14" s="12">
        <f t="shared" si="4"/>
        <v>0</v>
      </c>
      <c r="B14" s="12">
        <f t="shared" si="0"/>
        <v>13</v>
      </c>
      <c r="C14" s="12">
        <f t="shared" si="5"/>
        <v>113</v>
      </c>
      <c r="D14" s="12">
        <f t="shared" si="7"/>
        <v>13</v>
      </c>
      <c r="E14" s="12">
        <f t="shared" si="1"/>
        <v>1</v>
      </c>
      <c r="F14" s="88">
        <v>13</v>
      </c>
      <c r="J14" s="74" t="str">
        <f t="shared" si="2"/>
        <v>M</v>
      </c>
      <c r="K14" s="12">
        <f t="shared" si="3"/>
      </c>
      <c r="L14" s="12" t="e">
        <f>IF('Skriv in'!#REF!=1,F14,J14)</f>
        <v>#REF!</v>
      </c>
      <c r="N14" s="12">
        <v>112</v>
      </c>
      <c r="O14" s="12">
        <v>212</v>
      </c>
      <c r="P14" s="12">
        <v>312</v>
      </c>
      <c r="Q14" s="12">
        <v>412</v>
      </c>
      <c r="R14" s="12">
        <f t="shared" si="8"/>
        <v>12</v>
      </c>
      <c r="S14" s="12">
        <f t="shared" si="9"/>
        <v>4</v>
      </c>
      <c r="T14" s="12">
        <f t="shared" si="6"/>
        <v>12</v>
      </c>
      <c r="U14" s="12">
        <f t="shared" si="6"/>
        <v>4</v>
      </c>
      <c r="X14" s="12">
        <f t="shared" si="11"/>
        <v>12</v>
      </c>
      <c r="Y14" s="12">
        <f t="shared" si="10"/>
        <v>4</v>
      </c>
      <c r="Z14" s="12">
        <f t="shared" si="10"/>
        <v>12</v>
      </c>
      <c r="AA14" s="12">
        <f t="shared" si="10"/>
        <v>4</v>
      </c>
    </row>
    <row r="15" spans="1:27" ht="12.75">
      <c r="A15" s="12">
        <f t="shared" si="4"/>
        <v>0</v>
      </c>
      <c r="B15" s="12">
        <f t="shared" si="0"/>
        <v>14</v>
      </c>
      <c r="C15" s="12">
        <f t="shared" si="5"/>
        <v>114</v>
      </c>
      <c r="D15" s="12">
        <f t="shared" si="7"/>
        <v>14</v>
      </c>
      <c r="E15" s="12">
        <f t="shared" si="1"/>
        <v>1</v>
      </c>
      <c r="F15" s="88">
        <v>14</v>
      </c>
      <c r="J15" s="74" t="str">
        <f t="shared" si="2"/>
        <v>N</v>
      </c>
      <c r="K15" s="12">
        <f t="shared" si="3"/>
      </c>
      <c r="L15" s="12" t="e">
        <f>IF('Skriv in'!#REF!=1,F15,J15)</f>
        <v>#REF!</v>
      </c>
      <c r="N15" s="12">
        <v>113</v>
      </c>
      <c r="O15" s="12">
        <v>213</v>
      </c>
      <c r="P15" s="12">
        <v>313</v>
      </c>
      <c r="Q15" s="12">
        <v>413</v>
      </c>
      <c r="R15" s="12">
        <f t="shared" si="8"/>
        <v>13</v>
      </c>
      <c r="S15" s="12">
        <f t="shared" si="9"/>
        <v>3</v>
      </c>
      <c r="T15" s="12">
        <f t="shared" si="6"/>
        <v>13</v>
      </c>
      <c r="U15" s="12">
        <f t="shared" si="6"/>
        <v>3</v>
      </c>
      <c r="X15" s="12">
        <f t="shared" si="11"/>
        <v>13</v>
      </c>
      <c r="Y15" s="12">
        <f t="shared" si="10"/>
        <v>3</v>
      </c>
      <c r="Z15" s="12">
        <f t="shared" si="10"/>
        <v>13</v>
      </c>
      <c r="AA15" s="12">
        <f t="shared" si="10"/>
        <v>3</v>
      </c>
    </row>
    <row r="16" spans="1:27" ht="12.75">
      <c r="A16" s="12">
        <f t="shared" si="4"/>
        <v>0</v>
      </c>
      <c r="B16" s="12">
        <f t="shared" si="0"/>
        <v>15</v>
      </c>
      <c r="C16" s="12">
        <f t="shared" si="5"/>
        <v>115</v>
      </c>
      <c r="D16" s="12">
        <f t="shared" si="7"/>
        <v>15</v>
      </c>
      <c r="E16" s="12">
        <f t="shared" si="1"/>
        <v>1</v>
      </c>
      <c r="F16" s="88">
        <v>15</v>
      </c>
      <c r="J16" s="74" t="str">
        <f t="shared" si="2"/>
        <v>O</v>
      </c>
      <c r="K16" s="12">
        <f t="shared" si="3"/>
      </c>
      <c r="L16" s="12" t="e">
        <f>IF('Skriv in'!#REF!=1,F16,J16)</f>
        <v>#REF!</v>
      </c>
      <c r="N16" s="12">
        <v>114</v>
      </c>
      <c r="O16" s="12">
        <v>214</v>
      </c>
      <c r="P16" s="12">
        <v>314</v>
      </c>
      <c r="Q16" s="12">
        <v>414</v>
      </c>
      <c r="R16" s="12">
        <f t="shared" si="8"/>
        <v>14</v>
      </c>
      <c r="S16" s="12">
        <f t="shared" si="9"/>
        <v>2</v>
      </c>
      <c r="T16" s="12">
        <f t="shared" si="6"/>
        <v>14</v>
      </c>
      <c r="U16" s="12">
        <f t="shared" si="6"/>
        <v>2</v>
      </c>
      <c r="X16" s="12">
        <f t="shared" si="11"/>
        <v>14</v>
      </c>
      <c r="Y16" s="12">
        <f t="shared" si="10"/>
        <v>2</v>
      </c>
      <c r="Z16" s="12">
        <f t="shared" si="10"/>
        <v>14</v>
      </c>
      <c r="AA16" s="12">
        <f t="shared" si="10"/>
        <v>2</v>
      </c>
    </row>
    <row r="17" spans="1:27" ht="12.75">
      <c r="A17" s="12">
        <f t="shared" si="4"/>
        <v>0</v>
      </c>
      <c r="B17" s="12">
        <f t="shared" si="0"/>
        <v>1</v>
      </c>
      <c r="C17" s="12">
        <f t="shared" si="5"/>
        <v>201</v>
      </c>
      <c r="D17" s="12">
        <f t="shared" si="7"/>
        <v>16</v>
      </c>
      <c r="E17" s="12">
        <f t="shared" si="1"/>
        <v>2</v>
      </c>
      <c r="F17" s="88">
        <v>15</v>
      </c>
      <c r="J17" s="74" t="str">
        <f t="shared" si="2"/>
        <v>O</v>
      </c>
      <c r="K17" s="12">
        <f t="shared" si="3"/>
      </c>
      <c r="L17" s="12" t="e">
        <f>IF('Skriv in'!#REF!=1,F17,J17)</f>
        <v>#REF!</v>
      </c>
      <c r="N17" s="12">
        <v>115</v>
      </c>
      <c r="O17" s="12">
        <v>215</v>
      </c>
      <c r="P17" s="12">
        <v>315</v>
      </c>
      <c r="Q17" s="12">
        <v>415</v>
      </c>
      <c r="R17" s="12">
        <f t="shared" si="8"/>
        <v>15</v>
      </c>
      <c r="S17" s="12">
        <f t="shared" si="9"/>
        <v>1</v>
      </c>
      <c r="T17" s="12">
        <f t="shared" si="6"/>
        <v>15</v>
      </c>
      <c r="U17" s="12">
        <f t="shared" si="6"/>
        <v>1</v>
      </c>
      <c r="X17" s="12">
        <f t="shared" si="11"/>
        <v>15</v>
      </c>
      <c r="Y17" s="12">
        <f t="shared" si="10"/>
        <v>1</v>
      </c>
      <c r="Z17" s="12">
        <f t="shared" si="10"/>
        <v>15</v>
      </c>
      <c r="AA17" s="12">
        <f t="shared" si="10"/>
        <v>1</v>
      </c>
    </row>
    <row r="18" spans="1:27" ht="12.75">
      <c r="A18" s="12">
        <f t="shared" si="4"/>
        <v>0</v>
      </c>
      <c r="B18" s="12">
        <f t="shared" si="0"/>
        <v>2</v>
      </c>
      <c r="C18" s="12">
        <f t="shared" si="5"/>
        <v>202</v>
      </c>
      <c r="D18" s="12">
        <f t="shared" si="7"/>
        <v>17</v>
      </c>
      <c r="E18" s="12">
        <f t="shared" si="1"/>
        <v>2</v>
      </c>
      <c r="F18" s="88">
        <v>14</v>
      </c>
      <c r="J18" s="74" t="str">
        <f t="shared" si="2"/>
        <v>N</v>
      </c>
      <c r="K18" s="12">
        <f t="shared" si="3"/>
      </c>
      <c r="L18" s="12" t="e">
        <f>IF('Skriv in'!#REF!=1,F18,J18)</f>
        <v>#REF!</v>
      </c>
      <c r="N18" s="12">
        <v>116</v>
      </c>
      <c r="O18" s="12">
        <v>216</v>
      </c>
      <c r="P18" s="12">
        <v>316</v>
      </c>
      <c r="Q18" s="12">
        <v>416</v>
      </c>
      <c r="R18" s="12">
        <f t="shared" si="8"/>
        <v>15</v>
      </c>
      <c r="S18" s="12">
        <f t="shared" si="9"/>
        <v>1</v>
      </c>
      <c r="T18" s="12">
        <f t="shared" si="6"/>
        <v>15</v>
      </c>
      <c r="U18" s="12">
        <f t="shared" si="6"/>
        <v>1</v>
      </c>
      <c r="X18" s="12">
        <f t="shared" si="11"/>
      </c>
      <c r="Y18" s="12">
        <f t="shared" si="10"/>
      </c>
      <c r="Z18" s="12">
        <f t="shared" si="10"/>
      </c>
      <c r="AA18" s="12">
        <f t="shared" si="10"/>
      </c>
    </row>
    <row r="19" spans="1:27" ht="12.75">
      <c r="A19" s="12">
        <f t="shared" si="4"/>
        <v>0</v>
      </c>
      <c r="B19" s="12">
        <f t="shared" si="0"/>
        <v>3</v>
      </c>
      <c r="C19" s="12">
        <f t="shared" si="5"/>
        <v>203</v>
      </c>
      <c r="D19" s="12">
        <f t="shared" si="7"/>
        <v>18</v>
      </c>
      <c r="E19" s="12">
        <f t="shared" si="1"/>
        <v>2</v>
      </c>
      <c r="F19" s="88">
        <v>13</v>
      </c>
      <c r="J19" s="74" t="str">
        <f t="shared" si="2"/>
        <v>M</v>
      </c>
      <c r="K19" s="12">
        <f t="shared" si="3"/>
      </c>
      <c r="L19" s="12" t="e">
        <f>IF('Skriv in'!#REF!=1,F19,J19)</f>
        <v>#REF!</v>
      </c>
      <c r="N19" s="12">
        <v>117</v>
      </c>
      <c r="O19" s="12">
        <v>217</v>
      </c>
      <c r="P19" s="12">
        <v>317</v>
      </c>
      <c r="Q19" s="12">
        <v>417</v>
      </c>
      <c r="R19" s="12">
        <f t="shared" si="8"/>
        <v>15</v>
      </c>
      <c r="S19" s="12">
        <f t="shared" si="9"/>
        <v>1</v>
      </c>
      <c r="T19" s="12">
        <f aca="true" t="shared" si="12" ref="T19:U22">VLOOKUP(P19,$C$2:$F$81,4,1)</f>
        <v>15</v>
      </c>
      <c r="U19" s="12">
        <f t="shared" si="12"/>
        <v>1</v>
      </c>
      <c r="X19" s="12">
        <f t="shared" si="11"/>
      </c>
      <c r="Y19" s="12">
        <f t="shared" si="10"/>
      </c>
      <c r="Z19" s="12">
        <f t="shared" si="10"/>
      </c>
      <c r="AA19" s="12">
        <f t="shared" si="10"/>
      </c>
    </row>
    <row r="20" spans="1:27" ht="12.75">
      <c r="A20" s="12">
        <f t="shared" si="4"/>
        <v>0</v>
      </c>
      <c r="B20" s="12">
        <f t="shared" si="0"/>
        <v>4</v>
      </c>
      <c r="C20" s="12">
        <f t="shared" si="5"/>
        <v>204</v>
      </c>
      <c r="D20" s="12">
        <f t="shared" si="7"/>
        <v>19</v>
      </c>
      <c r="E20" s="12">
        <f t="shared" si="1"/>
        <v>2</v>
      </c>
      <c r="F20" s="88">
        <v>12</v>
      </c>
      <c r="J20" s="74" t="str">
        <f t="shared" si="2"/>
        <v>L</v>
      </c>
      <c r="K20" s="12">
        <f t="shared" si="3"/>
      </c>
      <c r="L20" s="12" t="e">
        <f>IF('Skriv in'!#REF!=1,F20,J20)</f>
        <v>#REF!</v>
      </c>
      <c r="N20" s="12">
        <v>118</v>
      </c>
      <c r="O20" s="12">
        <v>218</v>
      </c>
      <c r="P20" s="12">
        <v>318</v>
      </c>
      <c r="Q20" s="12">
        <v>418</v>
      </c>
      <c r="R20" s="12">
        <f t="shared" si="8"/>
        <v>15</v>
      </c>
      <c r="S20" s="12">
        <f t="shared" si="9"/>
        <v>1</v>
      </c>
      <c r="T20" s="12">
        <f t="shared" si="12"/>
        <v>15</v>
      </c>
      <c r="U20" s="12">
        <f t="shared" si="12"/>
        <v>1</v>
      </c>
      <c r="X20" s="12">
        <f t="shared" si="11"/>
      </c>
      <c r="Y20" s="12">
        <f aca="true" t="shared" si="13" ref="Y20:AA22">IF(S20=S19,"",S20)</f>
      </c>
      <c r="Z20" s="12">
        <f t="shared" si="13"/>
      </c>
      <c r="AA20" s="12">
        <f t="shared" si="13"/>
      </c>
    </row>
    <row r="21" spans="1:27" ht="12.75">
      <c r="A21" s="12">
        <f t="shared" si="4"/>
        <v>0</v>
      </c>
      <c r="B21" s="12">
        <f t="shared" si="0"/>
        <v>5</v>
      </c>
      <c r="C21" s="12">
        <f t="shared" si="5"/>
        <v>205</v>
      </c>
      <c r="D21" s="12">
        <f t="shared" si="7"/>
        <v>20</v>
      </c>
      <c r="E21" s="12">
        <f t="shared" si="1"/>
        <v>2</v>
      </c>
      <c r="F21" s="88">
        <v>11</v>
      </c>
      <c r="J21" s="74" t="str">
        <f t="shared" si="2"/>
        <v>K</v>
      </c>
      <c r="K21" s="12">
        <f t="shared" si="3"/>
      </c>
      <c r="L21" s="12" t="e">
        <f>IF('Skriv in'!#REF!=1,F21,J21)</f>
        <v>#REF!</v>
      </c>
      <c r="N21" s="12">
        <v>119</v>
      </c>
      <c r="O21" s="12">
        <v>219</v>
      </c>
      <c r="P21" s="12">
        <v>319</v>
      </c>
      <c r="Q21" s="12">
        <v>419</v>
      </c>
      <c r="R21" s="12">
        <f t="shared" si="8"/>
        <v>15</v>
      </c>
      <c r="S21" s="12">
        <f t="shared" si="9"/>
        <v>1</v>
      </c>
      <c r="T21" s="12">
        <f t="shared" si="12"/>
        <v>15</v>
      </c>
      <c r="U21" s="12">
        <f t="shared" si="12"/>
        <v>1</v>
      </c>
      <c r="X21" s="12">
        <f t="shared" si="11"/>
      </c>
      <c r="Y21" s="12">
        <f t="shared" si="13"/>
      </c>
      <c r="Z21" s="12">
        <f t="shared" si="13"/>
      </c>
      <c r="AA21" s="12">
        <f t="shared" si="13"/>
      </c>
    </row>
    <row r="22" spans="1:27" ht="12.75">
      <c r="A22" s="12">
        <f t="shared" si="4"/>
        <v>0</v>
      </c>
      <c r="B22" s="12">
        <f t="shared" si="0"/>
        <v>6</v>
      </c>
      <c r="C22" s="12">
        <f t="shared" si="5"/>
        <v>206</v>
      </c>
      <c r="D22" s="12">
        <f t="shared" si="7"/>
        <v>21</v>
      </c>
      <c r="E22" s="12">
        <f t="shared" si="1"/>
        <v>2</v>
      </c>
      <c r="F22" s="88">
        <v>10</v>
      </c>
      <c r="J22" s="74" t="str">
        <f t="shared" si="2"/>
        <v>J</v>
      </c>
      <c r="K22" s="12">
        <f t="shared" si="3"/>
      </c>
      <c r="L22" s="12" t="e">
        <f>IF('Skriv in'!#REF!=1,F22,J22)</f>
        <v>#REF!</v>
      </c>
      <c r="N22" s="12">
        <v>120</v>
      </c>
      <c r="O22" s="12">
        <v>220</v>
      </c>
      <c r="P22" s="12">
        <v>320</v>
      </c>
      <c r="Q22" s="12">
        <v>420</v>
      </c>
      <c r="R22" s="12">
        <f t="shared" si="8"/>
        <v>15</v>
      </c>
      <c r="S22" s="12">
        <f t="shared" si="9"/>
        <v>1</v>
      </c>
      <c r="T22" s="12">
        <f t="shared" si="12"/>
        <v>15</v>
      </c>
      <c r="U22" s="12">
        <f t="shared" si="12"/>
        <v>1</v>
      </c>
      <c r="X22" s="12">
        <f t="shared" si="11"/>
      </c>
      <c r="Y22" s="12">
        <f t="shared" si="13"/>
      </c>
      <c r="Z22" s="12">
        <f t="shared" si="13"/>
      </c>
      <c r="AA22" s="12">
        <f t="shared" si="13"/>
      </c>
    </row>
    <row r="23" spans="1:12" ht="12.75">
      <c r="A23" s="12">
        <f t="shared" si="4"/>
        <v>0</v>
      </c>
      <c r="B23" s="12">
        <f t="shared" si="0"/>
        <v>7</v>
      </c>
      <c r="C23" s="12">
        <f t="shared" si="5"/>
        <v>207</v>
      </c>
      <c r="D23" s="12">
        <f t="shared" si="7"/>
        <v>22</v>
      </c>
      <c r="E23" s="12">
        <f t="shared" si="1"/>
        <v>2</v>
      </c>
      <c r="F23" s="88">
        <v>9</v>
      </c>
      <c r="J23" s="74" t="str">
        <f t="shared" si="2"/>
        <v>I</v>
      </c>
      <c r="K23" s="12">
        <f t="shared" si="3"/>
      </c>
      <c r="L23" s="12" t="e">
        <f>IF('Skriv in'!#REF!=1,F23,J23)</f>
        <v>#REF!</v>
      </c>
    </row>
    <row r="24" spans="1:12" ht="12.75">
      <c r="A24" s="12">
        <f t="shared" si="4"/>
        <v>0</v>
      </c>
      <c r="B24" s="12">
        <f t="shared" si="0"/>
        <v>8</v>
      </c>
      <c r="C24" s="12">
        <f t="shared" si="5"/>
        <v>208</v>
      </c>
      <c r="D24" s="12">
        <f t="shared" si="7"/>
        <v>23</v>
      </c>
      <c r="E24" s="12">
        <f t="shared" si="1"/>
        <v>2</v>
      </c>
      <c r="F24" s="88">
        <v>8</v>
      </c>
      <c r="J24" s="74" t="str">
        <f t="shared" si="2"/>
        <v>H</v>
      </c>
      <c r="K24" s="12">
        <f t="shared" si="3"/>
      </c>
      <c r="L24" s="12" t="e">
        <f>IF('Skriv in'!#REF!=1,F24,J24)</f>
        <v>#REF!</v>
      </c>
    </row>
    <row r="25" spans="1:12" ht="12.75">
      <c r="A25" s="12">
        <f t="shared" si="4"/>
        <v>0</v>
      </c>
      <c r="B25" s="12">
        <f t="shared" si="0"/>
        <v>9</v>
      </c>
      <c r="C25" s="12">
        <f t="shared" si="5"/>
        <v>209</v>
      </c>
      <c r="D25" s="12">
        <f t="shared" si="7"/>
        <v>24</v>
      </c>
      <c r="E25" s="12">
        <f t="shared" si="1"/>
        <v>2</v>
      </c>
      <c r="F25" s="88">
        <v>7</v>
      </c>
      <c r="J25" s="74" t="str">
        <f t="shared" si="2"/>
        <v>G</v>
      </c>
      <c r="K25" s="12">
        <f t="shared" si="3"/>
      </c>
      <c r="L25" s="12" t="e">
        <f>IF('Skriv in'!#REF!=1,F25,J25)</f>
        <v>#REF!</v>
      </c>
    </row>
    <row r="26" spans="1:14" ht="12.75">
      <c r="A26" s="12">
        <f t="shared" si="4"/>
        <v>0</v>
      </c>
      <c r="B26" s="12">
        <f t="shared" si="0"/>
        <v>10</v>
      </c>
      <c r="C26" s="12">
        <f t="shared" si="5"/>
        <v>210</v>
      </c>
      <c r="D26" s="12">
        <f t="shared" si="7"/>
        <v>25</v>
      </c>
      <c r="E26" s="12">
        <f t="shared" si="1"/>
        <v>2</v>
      </c>
      <c r="F26" s="88">
        <v>6</v>
      </c>
      <c r="J26" s="74" t="str">
        <f t="shared" si="2"/>
        <v>F</v>
      </c>
      <c r="K26" s="12">
        <f t="shared" si="3"/>
      </c>
      <c r="L26" s="12" t="e">
        <f>IF('Skriv in'!#REF!=1,F26,J26)</f>
        <v>#REF!</v>
      </c>
      <c r="N26" s="12" t="s">
        <v>153</v>
      </c>
    </row>
    <row r="27" spans="1:34" ht="12.75">
      <c r="A27" s="12">
        <f t="shared" si="4"/>
        <v>0</v>
      </c>
      <c r="B27" s="12">
        <f t="shared" si="0"/>
        <v>11</v>
      </c>
      <c r="C27" s="12">
        <f t="shared" si="5"/>
        <v>211</v>
      </c>
      <c r="D27" s="12">
        <f t="shared" si="7"/>
        <v>26</v>
      </c>
      <c r="E27" s="12">
        <f t="shared" si="1"/>
        <v>2</v>
      </c>
      <c r="F27" s="88">
        <v>5</v>
      </c>
      <c r="J27" s="74" t="str">
        <f t="shared" si="2"/>
        <v>E</v>
      </c>
      <c r="K27" s="12">
        <f t="shared" si="3"/>
      </c>
      <c r="L27" s="12" t="e">
        <f>IF('Skriv in'!#REF!=1,F27,J27)</f>
        <v>#REF!</v>
      </c>
      <c r="N27" s="46">
        <f>N49</f>
        <v>15</v>
      </c>
      <c r="O27" s="12">
        <f>$AA$3</f>
        <v>15</v>
      </c>
      <c r="P27" s="12">
        <f>$AA$4</f>
        <v>14</v>
      </c>
      <c r="Q27" s="12">
        <f>$AA$5</f>
        <v>13</v>
      </c>
      <c r="R27" s="12">
        <f>$AA$6</f>
        <v>12</v>
      </c>
      <c r="S27" s="12">
        <f>$AA$7</f>
        <v>11</v>
      </c>
      <c r="T27" s="12">
        <f>$AA$8</f>
        <v>10</v>
      </c>
      <c r="U27" s="12">
        <f>$AA$9</f>
        <v>9</v>
      </c>
      <c r="V27" s="12">
        <f>$AA$10</f>
        <v>8</v>
      </c>
      <c r="W27" s="12">
        <f>$AA$11</f>
        <v>7</v>
      </c>
      <c r="X27" s="12">
        <f>$AA$12</f>
        <v>6</v>
      </c>
      <c r="Y27" s="12">
        <f>$AA$13</f>
        <v>5</v>
      </c>
      <c r="Z27" s="12">
        <f>$AA$14</f>
        <v>4</v>
      </c>
      <c r="AA27" s="12">
        <f>$AA$15</f>
        <v>3</v>
      </c>
      <c r="AB27" s="12">
        <f>$AA$16</f>
        <v>2</v>
      </c>
      <c r="AC27" s="12">
        <f>$AA$17</f>
        <v>1</v>
      </c>
      <c r="AD27" s="12">
        <f>$AA$18</f>
      </c>
      <c r="AE27" s="12">
        <f>$AA$19</f>
      </c>
      <c r="AF27" s="12">
        <f>$AA$20</f>
      </c>
      <c r="AG27" s="12">
        <f>$AA$21</f>
      </c>
      <c r="AH27" s="12">
        <f>$AA$22</f>
      </c>
    </row>
    <row r="28" spans="1:34" ht="12.75">
      <c r="A28" s="12">
        <f t="shared" si="4"/>
        <v>0</v>
      </c>
      <c r="B28" s="12">
        <f t="shared" si="0"/>
        <v>12</v>
      </c>
      <c r="C28" s="12">
        <f t="shared" si="5"/>
        <v>212</v>
      </c>
      <c r="D28" s="12">
        <f t="shared" si="7"/>
        <v>27</v>
      </c>
      <c r="E28" s="12">
        <f t="shared" si="1"/>
        <v>2</v>
      </c>
      <c r="F28" s="88">
        <v>4</v>
      </c>
      <c r="J28" s="74" t="str">
        <f t="shared" si="2"/>
        <v>D</v>
      </c>
      <c r="K28" s="12">
        <f t="shared" si="3"/>
      </c>
      <c r="L28" s="12" t="e">
        <f>IF('Skriv in'!#REF!=1,F28,J28)</f>
        <v>#REF!</v>
      </c>
      <c r="O28" s="12">
        <f>$Z$3</f>
        <v>1</v>
      </c>
      <c r="P28" s="12">
        <f>$Z$4</f>
        <v>2</v>
      </c>
      <c r="Q28" s="12">
        <f>$Z$5</f>
        <v>3</v>
      </c>
      <c r="R28" s="12">
        <f>$Z$6</f>
        <v>4</v>
      </c>
      <c r="S28" s="12">
        <f>$Z$7</f>
        <v>5</v>
      </c>
      <c r="T28" s="12">
        <f>$Z$8</f>
        <v>6</v>
      </c>
      <c r="U28" s="12">
        <f>$Z$9</f>
        <v>7</v>
      </c>
      <c r="V28" s="12">
        <f>$Z$10</f>
        <v>8</v>
      </c>
      <c r="W28" s="12">
        <f>$Z$11</f>
        <v>9</v>
      </c>
      <c r="X28" s="12">
        <f>$Z$12</f>
        <v>10</v>
      </c>
      <c r="Y28" s="12">
        <f>$Z$13</f>
        <v>11</v>
      </c>
      <c r="Z28" s="12">
        <f>$Z$14</f>
        <v>12</v>
      </c>
      <c r="AA28" s="12">
        <f>$Z$15</f>
        <v>13</v>
      </c>
      <c r="AB28" s="12">
        <f>$Z$16</f>
        <v>14</v>
      </c>
      <c r="AC28" s="12">
        <f>$Z$17</f>
        <v>15</v>
      </c>
      <c r="AD28" s="12">
        <f>$Z$18</f>
      </c>
      <c r="AE28" s="12">
        <f>$Z$19</f>
      </c>
      <c r="AF28" s="12">
        <f>$Z$20</f>
      </c>
      <c r="AG28" s="12">
        <f>$Z$21</f>
      </c>
      <c r="AH28" s="12">
        <f>$Z$22</f>
      </c>
    </row>
    <row r="29" spans="1:34" ht="12.75">
      <c r="A29" s="12">
        <f t="shared" si="4"/>
        <v>0</v>
      </c>
      <c r="B29" s="12">
        <f t="shared" si="0"/>
        <v>13</v>
      </c>
      <c r="C29" s="12">
        <f t="shared" si="5"/>
        <v>213</v>
      </c>
      <c r="D29" s="12">
        <f t="shared" si="7"/>
        <v>28</v>
      </c>
      <c r="E29" s="12">
        <f t="shared" si="1"/>
        <v>2</v>
      </c>
      <c r="F29" s="88">
        <v>3</v>
      </c>
      <c r="J29" s="74" t="str">
        <f t="shared" si="2"/>
        <v>C</v>
      </c>
      <c r="K29" s="12">
        <f t="shared" si="3"/>
      </c>
      <c r="L29" s="12" t="e">
        <f>IF('Skriv in'!#REF!=1,F29,J29)</f>
        <v>#REF!</v>
      </c>
      <c r="O29" s="12">
        <f>$Y$3</f>
        <v>15</v>
      </c>
      <c r="P29" s="12">
        <f>$Y$4</f>
        <v>14</v>
      </c>
      <c r="Q29" s="12">
        <f>$Y$5</f>
        <v>13</v>
      </c>
      <c r="R29" s="12">
        <f>$Y$6</f>
        <v>12</v>
      </c>
      <c r="S29" s="12">
        <f>$Y$7</f>
        <v>11</v>
      </c>
      <c r="T29" s="12">
        <f>$Y$8</f>
        <v>10</v>
      </c>
      <c r="U29" s="12">
        <f>$Y$9</f>
        <v>9</v>
      </c>
      <c r="V29" s="12">
        <f>$Y$10</f>
        <v>8</v>
      </c>
      <c r="W29" s="12">
        <f>$Y$11</f>
        <v>7</v>
      </c>
      <c r="X29" s="12">
        <f>$Y$12</f>
        <v>6</v>
      </c>
      <c r="Y29" s="12">
        <f>$Y$13</f>
        <v>5</v>
      </c>
      <c r="Z29" s="12">
        <f>$Y$14</f>
        <v>4</v>
      </c>
      <c r="AA29" s="12">
        <f>$Y$15</f>
        <v>3</v>
      </c>
      <c r="AB29" s="12">
        <f>$Y$16</f>
        <v>2</v>
      </c>
      <c r="AC29" s="12">
        <f>$Y$17</f>
        <v>1</v>
      </c>
      <c r="AD29" s="12">
        <f>$Y$18</f>
      </c>
      <c r="AE29" s="12">
        <f>$Y$19</f>
      </c>
      <c r="AF29" s="12">
        <f>$Y$20</f>
      </c>
      <c r="AG29" s="12">
        <f>$Y$21</f>
      </c>
      <c r="AH29" s="12">
        <f>$Y$22</f>
      </c>
    </row>
    <row r="30" spans="1:34" ht="12.75">
      <c r="A30" s="12">
        <f t="shared" si="4"/>
        <v>0</v>
      </c>
      <c r="B30" s="12">
        <f t="shared" si="0"/>
        <v>14</v>
      </c>
      <c r="C30" s="12">
        <f t="shared" si="5"/>
        <v>214</v>
      </c>
      <c r="D30" s="12">
        <f t="shared" si="7"/>
        <v>29</v>
      </c>
      <c r="E30" s="12">
        <f t="shared" si="1"/>
        <v>2</v>
      </c>
      <c r="F30" s="88">
        <v>2</v>
      </c>
      <c r="J30" s="74" t="str">
        <f t="shared" si="2"/>
        <v>B</v>
      </c>
      <c r="K30" s="12">
        <f t="shared" si="3"/>
      </c>
      <c r="L30" s="12" t="e">
        <f>IF('Skriv in'!#REF!=1,F30,J30)</f>
        <v>#REF!</v>
      </c>
      <c r="O30" s="12">
        <f>$X$3</f>
        <v>1</v>
      </c>
      <c r="P30" s="12">
        <f>$X$4</f>
        <v>2</v>
      </c>
      <c r="Q30" s="12">
        <f>$X$5</f>
        <v>3</v>
      </c>
      <c r="R30" s="12">
        <f>$X$6</f>
        <v>4</v>
      </c>
      <c r="S30" s="12">
        <f>$X$7</f>
        <v>5</v>
      </c>
      <c r="T30" s="12">
        <f>$X$8</f>
        <v>6</v>
      </c>
      <c r="U30" s="12">
        <f>$X$9</f>
        <v>7</v>
      </c>
      <c r="V30" s="12">
        <f>$X$10</f>
        <v>8</v>
      </c>
      <c r="W30" s="12">
        <f>$X$11</f>
        <v>9</v>
      </c>
      <c r="X30" s="12">
        <f>$X$12</f>
        <v>10</v>
      </c>
      <c r="Y30" s="12">
        <f>$X$13</f>
        <v>11</v>
      </c>
      <c r="Z30" s="12">
        <f>$X$14</f>
        <v>12</v>
      </c>
      <c r="AA30" s="12">
        <f>$X$15</f>
        <v>13</v>
      </c>
      <c r="AB30" s="12">
        <f>$X$16</f>
        <v>14</v>
      </c>
      <c r="AC30" s="12">
        <f>$X$17</f>
        <v>15</v>
      </c>
      <c r="AD30" s="12">
        <f>$X$18</f>
      </c>
      <c r="AE30" s="12">
        <f>$X$19</f>
      </c>
      <c r="AF30" s="12">
        <f>$X$20</f>
      </c>
      <c r="AG30" s="12">
        <f>$X$21</f>
      </c>
      <c r="AH30" s="12">
        <f>$X$22</f>
      </c>
    </row>
    <row r="31" spans="1:12" ht="12.75">
      <c r="A31" s="12" t="str">
        <f t="shared" si="4"/>
        <v>A2</v>
      </c>
      <c r="B31" s="12">
        <f t="shared" si="0"/>
        <v>15</v>
      </c>
      <c r="C31" s="12">
        <f t="shared" si="5"/>
        <v>215</v>
      </c>
      <c r="D31" s="12">
        <f t="shared" si="7"/>
        <v>30</v>
      </c>
      <c r="E31" s="12">
        <f t="shared" si="1"/>
        <v>2</v>
      </c>
      <c r="F31" s="88">
        <v>1</v>
      </c>
      <c r="J31" s="74" t="str">
        <f t="shared" si="2"/>
        <v>A</v>
      </c>
      <c r="K31" s="12">
        <f t="shared" si="3"/>
        <v>2</v>
      </c>
      <c r="L31" s="12" t="e">
        <f>IF('Skriv in'!#REF!=1,F31,J31)</f>
        <v>#REF!</v>
      </c>
    </row>
    <row r="32" spans="1:94" ht="12.75">
      <c r="A32" s="12" t="str">
        <f t="shared" si="4"/>
        <v>A3</v>
      </c>
      <c r="B32" s="12">
        <f t="shared" si="0"/>
        <v>1</v>
      </c>
      <c r="C32" s="12">
        <f t="shared" si="5"/>
        <v>301</v>
      </c>
      <c r="D32" s="12">
        <f t="shared" si="7"/>
        <v>31</v>
      </c>
      <c r="E32" s="12">
        <f t="shared" si="1"/>
        <v>3</v>
      </c>
      <c r="F32" s="88">
        <v>1</v>
      </c>
      <c r="J32" s="74" t="str">
        <f t="shared" si="2"/>
        <v>A</v>
      </c>
      <c r="K32" s="12">
        <f t="shared" si="3"/>
        <v>3</v>
      </c>
      <c r="L32" s="12" t="e">
        <f>IF('Skriv in'!#REF!=1,F32,J32)</f>
        <v>#REF!</v>
      </c>
      <c r="N32" s="44">
        <v>3</v>
      </c>
      <c r="O32" s="12">
        <f aca="true" t="shared" si="14" ref="O32:O46">$X$3</f>
        <v>1</v>
      </c>
      <c r="P32" s="12">
        <f aca="true" t="shared" si="15" ref="P32:P46">$X$4</f>
        <v>2</v>
      </c>
      <c r="Q32" s="12">
        <f aca="true" t="shared" si="16" ref="Q32:Q46">$X$5</f>
        <v>3</v>
      </c>
      <c r="R32" s="12">
        <f>$Y$3</f>
        <v>15</v>
      </c>
      <c r="S32" s="12">
        <f>$Y$4</f>
        <v>14</v>
      </c>
      <c r="T32" s="12">
        <f>$Y$5</f>
        <v>13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2">
        <f aca="true" t="shared" si="17" ref="BC32:BC46">$Z$3</f>
        <v>1</v>
      </c>
      <c r="BD32" s="12">
        <f aca="true" t="shared" si="18" ref="BD32:BD46">$Z$4</f>
        <v>2</v>
      </c>
      <c r="BE32" s="12">
        <f aca="true" t="shared" si="19" ref="BE32:BE46">$Z$5</f>
        <v>3</v>
      </c>
      <c r="BF32" s="12">
        <f>$AA$3</f>
        <v>15</v>
      </c>
      <c r="BG32" s="12">
        <f>$AA$4</f>
        <v>14</v>
      </c>
      <c r="BH32" s="12">
        <f>$AA$5</f>
        <v>13</v>
      </c>
      <c r="BI32" s="47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</row>
    <row r="33" spans="1:62" ht="12.75">
      <c r="A33" s="12">
        <f t="shared" si="4"/>
        <v>0</v>
      </c>
      <c r="B33" s="12">
        <f t="shared" si="0"/>
        <v>2</v>
      </c>
      <c r="C33" s="12">
        <f t="shared" si="5"/>
        <v>302</v>
      </c>
      <c r="D33" s="12">
        <f t="shared" si="7"/>
        <v>32</v>
      </c>
      <c r="E33" s="12">
        <f t="shared" si="1"/>
        <v>3</v>
      </c>
      <c r="F33" s="88">
        <v>2</v>
      </c>
      <c r="J33" s="74" t="str">
        <f t="shared" si="2"/>
        <v>B</v>
      </c>
      <c r="K33" s="12">
        <f t="shared" si="3"/>
      </c>
      <c r="L33" s="12" t="e">
        <f>IF('Skriv in'!#REF!=1,F33,J33)</f>
        <v>#REF!</v>
      </c>
      <c r="N33" s="44">
        <v>4</v>
      </c>
      <c r="O33" s="12">
        <f t="shared" si="14"/>
        <v>1</v>
      </c>
      <c r="P33" s="12">
        <f t="shared" si="15"/>
        <v>2</v>
      </c>
      <c r="Q33" s="12">
        <f t="shared" si="16"/>
        <v>3</v>
      </c>
      <c r="R33" s="12">
        <f aca="true" t="shared" si="20" ref="R33:R46">$X$6</f>
        <v>4</v>
      </c>
      <c r="S33" s="12">
        <f>$Y$3</f>
        <v>15</v>
      </c>
      <c r="T33" s="12">
        <f>$Y$4</f>
        <v>14</v>
      </c>
      <c r="U33" s="12">
        <f>$Y$5</f>
        <v>13</v>
      </c>
      <c r="V33" s="12">
        <f>$Y$6</f>
        <v>12</v>
      </c>
      <c r="BC33" s="12">
        <f t="shared" si="17"/>
        <v>1</v>
      </c>
      <c r="BD33" s="12">
        <f t="shared" si="18"/>
        <v>2</v>
      </c>
      <c r="BE33" s="12">
        <f t="shared" si="19"/>
        <v>3</v>
      </c>
      <c r="BF33" s="12">
        <f aca="true" t="shared" si="21" ref="BF33:BF46">$Z$6</f>
        <v>4</v>
      </c>
      <c r="BG33" s="12">
        <f>$AA$3</f>
        <v>15</v>
      </c>
      <c r="BH33" s="12">
        <f>$AA$4</f>
        <v>14</v>
      </c>
      <c r="BI33" s="12">
        <f>$AA$5</f>
        <v>13</v>
      </c>
      <c r="BJ33" s="12">
        <f>$AA$6</f>
        <v>12</v>
      </c>
    </row>
    <row r="34" spans="1:64" ht="12.75">
      <c r="A34" s="12">
        <f t="shared" si="4"/>
        <v>0</v>
      </c>
      <c r="B34" s="12">
        <f aca="true" t="shared" si="22" ref="B34:B65">IF(E34&gt;3,P$1-(4*P$1-D34),IF(E34&gt;2,P$1-(3*P$1-D34),IF(E34&gt;1,P$1-(2*P$1-D34),D34)))</f>
        <v>3</v>
      </c>
      <c r="C34" s="12">
        <f t="shared" si="5"/>
        <v>303</v>
      </c>
      <c r="D34" s="12">
        <f t="shared" si="7"/>
        <v>33</v>
      </c>
      <c r="E34" s="12">
        <f aca="true" t="shared" si="23" ref="E34:E65">IF(ISNUMBER(D34),ROUNDUP(D34/P$1,0),"")</f>
        <v>3</v>
      </c>
      <c r="F34" s="88">
        <v>3</v>
      </c>
      <c r="J34" s="74" t="str">
        <f t="shared" si="2"/>
        <v>C</v>
      </c>
      <c r="K34" s="12">
        <f aca="true" t="shared" si="24" ref="K34:K69">IF(AND(E34=1,F34=1),1,IF(AND(E34=2,F34=1),2,IF(AND(E34=3,F34=1),3,IF(AND(E34=4,F34=1),4,""))))</f>
      </c>
      <c r="L34" s="12" t="e">
        <f>IF('Skriv in'!#REF!=1,F34,J34)</f>
        <v>#REF!</v>
      </c>
      <c r="N34" s="44">
        <v>5</v>
      </c>
      <c r="O34" s="12">
        <f t="shared" si="14"/>
        <v>1</v>
      </c>
      <c r="P34" s="12">
        <f t="shared" si="15"/>
        <v>2</v>
      </c>
      <c r="Q34" s="12">
        <f t="shared" si="16"/>
        <v>3</v>
      </c>
      <c r="R34" s="12">
        <f t="shared" si="20"/>
        <v>4</v>
      </c>
      <c r="S34" s="12">
        <f aca="true" t="shared" si="25" ref="S34:S46">$X$7</f>
        <v>5</v>
      </c>
      <c r="T34" s="12">
        <f>$Y$3</f>
        <v>15</v>
      </c>
      <c r="U34" s="12">
        <f>$Y$4</f>
        <v>14</v>
      </c>
      <c r="V34" s="12">
        <f>$Y$5</f>
        <v>13</v>
      </c>
      <c r="W34" s="12">
        <f>$Y$6</f>
        <v>12</v>
      </c>
      <c r="X34" s="12">
        <f>$Y$7</f>
        <v>11</v>
      </c>
      <c r="BC34" s="12">
        <f t="shared" si="17"/>
        <v>1</v>
      </c>
      <c r="BD34" s="12">
        <f t="shared" si="18"/>
        <v>2</v>
      </c>
      <c r="BE34" s="12">
        <f t="shared" si="19"/>
        <v>3</v>
      </c>
      <c r="BF34" s="12">
        <f t="shared" si="21"/>
        <v>4</v>
      </c>
      <c r="BG34" s="12">
        <f aca="true" t="shared" si="26" ref="BG34:BG46">$Z$7</f>
        <v>5</v>
      </c>
      <c r="BH34" s="12">
        <f>$AA$3</f>
        <v>15</v>
      </c>
      <c r="BI34" s="12">
        <f>$AA$4</f>
        <v>14</v>
      </c>
      <c r="BJ34" s="12">
        <f>$AA$5</f>
        <v>13</v>
      </c>
      <c r="BK34" s="12">
        <f>$AA$6</f>
        <v>12</v>
      </c>
      <c r="BL34" s="12">
        <f>$AA$7</f>
        <v>11</v>
      </c>
    </row>
    <row r="35" spans="1:66" ht="12.75">
      <c r="A35" s="12">
        <f t="shared" si="4"/>
        <v>0</v>
      </c>
      <c r="B35" s="12">
        <f t="shared" si="22"/>
        <v>4</v>
      </c>
      <c r="C35" s="12">
        <f t="shared" si="5"/>
        <v>304</v>
      </c>
      <c r="D35" s="12">
        <f t="shared" si="7"/>
        <v>34</v>
      </c>
      <c r="E35" s="12">
        <f t="shared" si="23"/>
        <v>3</v>
      </c>
      <c r="F35" s="88">
        <v>4</v>
      </c>
      <c r="J35" s="74" t="str">
        <f t="shared" si="2"/>
        <v>D</v>
      </c>
      <c r="K35" s="12">
        <f t="shared" si="24"/>
      </c>
      <c r="L35" s="12" t="e">
        <f>IF('Skriv in'!#REF!=1,F35,J35)</f>
        <v>#REF!</v>
      </c>
      <c r="N35" s="44">
        <v>6</v>
      </c>
      <c r="O35" s="12">
        <f t="shared" si="14"/>
        <v>1</v>
      </c>
      <c r="P35" s="12">
        <f t="shared" si="15"/>
        <v>2</v>
      </c>
      <c r="Q35" s="12">
        <f t="shared" si="16"/>
        <v>3</v>
      </c>
      <c r="R35" s="12">
        <f t="shared" si="20"/>
        <v>4</v>
      </c>
      <c r="S35" s="12">
        <f t="shared" si="25"/>
        <v>5</v>
      </c>
      <c r="T35" s="12">
        <f aca="true" t="shared" si="27" ref="T35:T46">$X$8</f>
        <v>6</v>
      </c>
      <c r="U35" s="12">
        <f>$Y$3</f>
        <v>15</v>
      </c>
      <c r="V35" s="12">
        <f>$Y$4</f>
        <v>14</v>
      </c>
      <c r="W35" s="12">
        <f>$Y$5</f>
        <v>13</v>
      </c>
      <c r="X35" s="12">
        <f>$Y$6</f>
        <v>12</v>
      </c>
      <c r="Y35" s="12">
        <f>$Y$7</f>
        <v>11</v>
      </c>
      <c r="Z35" s="12">
        <f>$Y$8</f>
        <v>10</v>
      </c>
      <c r="BC35" s="12">
        <f t="shared" si="17"/>
        <v>1</v>
      </c>
      <c r="BD35" s="12">
        <f t="shared" si="18"/>
        <v>2</v>
      </c>
      <c r="BE35" s="12">
        <f t="shared" si="19"/>
        <v>3</v>
      </c>
      <c r="BF35" s="12">
        <f t="shared" si="21"/>
        <v>4</v>
      </c>
      <c r="BG35" s="12">
        <f t="shared" si="26"/>
        <v>5</v>
      </c>
      <c r="BH35" s="12">
        <f aca="true" t="shared" si="28" ref="BH35:BH46">$Z$8</f>
        <v>6</v>
      </c>
      <c r="BI35" s="12">
        <f>$AA$3</f>
        <v>15</v>
      </c>
      <c r="BJ35" s="12">
        <f>$AA$4</f>
        <v>14</v>
      </c>
      <c r="BK35" s="12">
        <f>$AA$5</f>
        <v>13</v>
      </c>
      <c r="BL35" s="12">
        <f>$AA$6</f>
        <v>12</v>
      </c>
      <c r="BM35" s="12">
        <f>$AA$7</f>
        <v>11</v>
      </c>
      <c r="BN35" s="12">
        <f>$AA$8</f>
        <v>10</v>
      </c>
    </row>
    <row r="36" spans="1:68" ht="12.75">
      <c r="A36" s="12">
        <f t="shared" si="4"/>
        <v>0</v>
      </c>
      <c r="B36" s="12">
        <f t="shared" si="22"/>
        <v>5</v>
      </c>
      <c r="C36" s="12">
        <f t="shared" si="5"/>
        <v>305</v>
      </c>
      <c r="D36" s="12">
        <f t="shared" si="7"/>
        <v>35</v>
      </c>
      <c r="E36" s="12">
        <f t="shared" si="23"/>
        <v>3</v>
      </c>
      <c r="F36" s="88">
        <v>5</v>
      </c>
      <c r="J36" s="74" t="str">
        <f t="shared" si="2"/>
        <v>E</v>
      </c>
      <c r="K36" s="12">
        <f t="shared" si="24"/>
      </c>
      <c r="L36" s="12" t="e">
        <f>IF('Skriv in'!#REF!=1,F36,J36)</f>
        <v>#REF!</v>
      </c>
      <c r="N36" s="44">
        <v>7</v>
      </c>
      <c r="O36" s="12">
        <f t="shared" si="14"/>
        <v>1</v>
      </c>
      <c r="P36" s="12">
        <f t="shared" si="15"/>
        <v>2</v>
      </c>
      <c r="Q36" s="12">
        <f t="shared" si="16"/>
        <v>3</v>
      </c>
      <c r="R36" s="12">
        <f t="shared" si="20"/>
        <v>4</v>
      </c>
      <c r="S36" s="12">
        <f t="shared" si="25"/>
        <v>5</v>
      </c>
      <c r="T36" s="12">
        <f t="shared" si="27"/>
        <v>6</v>
      </c>
      <c r="U36" s="12">
        <f aca="true" t="shared" si="29" ref="U36:U46">$X$9</f>
        <v>7</v>
      </c>
      <c r="V36" s="12">
        <f>$Y$3</f>
        <v>15</v>
      </c>
      <c r="W36" s="12">
        <f>$Y$4</f>
        <v>14</v>
      </c>
      <c r="X36" s="12">
        <f>$Y$5</f>
        <v>13</v>
      </c>
      <c r="Y36" s="12">
        <f>$Y$6</f>
        <v>12</v>
      </c>
      <c r="Z36" s="12">
        <f>$Y$7</f>
        <v>11</v>
      </c>
      <c r="AA36" s="12">
        <f>$Y$8</f>
        <v>10</v>
      </c>
      <c r="AB36" s="12">
        <f>$Y$9</f>
        <v>9</v>
      </c>
      <c r="BC36" s="12">
        <f t="shared" si="17"/>
        <v>1</v>
      </c>
      <c r="BD36" s="12">
        <f t="shared" si="18"/>
        <v>2</v>
      </c>
      <c r="BE36" s="12">
        <f t="shared" si="19"/>
        <v>3</v>
      </c>
      <c r="BF36" s="12">
        <f t="shared" si="21"/>
        <v>4</v>
      </c>
      <c r="BG36" s="12">
        <f t="shared" si="26"/>
        <v>5</v>
      </c>
      <c r="BH36" s="12">
        <f t="shared" si="28"/>
        <v>6</v>
      </c>
      <c r="BI36" s="12">
        <f aca="true" t="shared" si="30" ref="BI36:BI46">$Z$9</f>
        <v>7</v>
      </c>
      <c r="BJ36" s="12">
        <f>$AA$3</f>
        <v>15</v>
      </c>
      <c r="BK36" s="12">
        <f>$AA$4</f>
        <v>14</v>
      </c>
      <c r="BL36" s="12">
        <f>$AA$5</f>
        <v>13</v>
      </c>
      <c r="BM36" s="12">
        <f>$AA$6</f>
        <v>12</v>
      </c>
      <c r="BN36" s="12">
        <f>$AA$7</f>
        <v>11</v>
      </c>
      <c r="BO36" s="12">
        <f>$AA$8</f>
        <v>10</v>
      </c>
      <c r="BP36" s="12">
        <f>$AA$9</f>
        <v>9</v>
      </c>
    </row>
    <row r="37" spans="1:70" ht="12.75">
      <c r="A37" s="12">
        <f t="shared" si="4"/>
        <v>0</v>
      </c>
      <c r="B37" s="12">
        <f t="shared" si="22"/>
        <v>6</v>
      </c>
      <c r="C37" s="12">
        <f t="shared" si="5"/>
        <v>306</v>
      </c>
      <c r="D37" s="12">
        <f t="shared" si="7"/>
        <v>36</v>
      </c>
      <c r="E37" s="12">
        <f t="shared" si="23"/>
        <v>3</v>
      </c>
      <c r="F37" s="88">
        <v>6</v>
      </c>
      <c r="J37" s="74" t="str">
        <f t="shared" si="2"/>
        <v>F</v>
      </c>
      <c r="K37" s="12">
        <f t="shared" si="24"/>
      </c>
      <c r="L37" s="12" t="e">
        <f>IF('Skriv in'!#REF!=1,F37,J37)</f>
        <v>#REF!</v>
      </c>
      <c r="N37" s="44">
        <v>8</v>
      </c>
      <c r="O37" s="12">
        <f t="shared" si="14"/>
        <v>1</v>
      </c>
      <c r="P37" s="12">
        <f t="shared" si="15"/>
        <v>2</v>
      </c>
      <c r="Q37" s="12">
        <f t="shared" si="16"/>
        <v>3</v>
      </c>
      <c r="R37" s="12">
        <f t="shared" si="20"/>
        <v>4</v>
      </c>
      <c r="S37" s="12">
        <f t="shared" si="25"/>
        <v>5</v>
      </c>
      <c r="T37" s="12">
        <f t="shared" si="27"/>
        <v>6</v>
      </c>
      <c r="U37" s="12">
        <f t="shared" si="29"/>
        <v>7</v>
      </c>
      <c r="V37" s="12">
        <f aca="true" t="shared" si="31" ref="V37:V46">$X$10</f>
        <v>8</v>
      </c>
      <c r="W37" s="12">
        <f>$Y$3</f>
        <v>15</v>
      </c>
      <c r="X37" s="12">
        <f>$Y$4</f>
        <v>14</v>
      </c>
      <c r="Y37" s="12">
        <f>$Y$5</f>
        <v>13</v>
      </c>
      <c r="Z37" s="12">
        <f>$Y$6</f>
        <v>12</v>
      </c>
      <c r="AA37" s="12">
        <f>$Y$7</f>
        <v>11</v>
      </c>
      <c r="AB37" s="12">
        <f>$Y$8</f>
        <v>10</v>
      </c>
      <c r="AC37" s="12">
        <f>$Y$9</f>
        <v>9</v>
      </c>
      <c r="AD37" s="12">
        <f>$Y$10</f>
        <v>8</v>
      </c>
      <c r="BC37" s="12">
        <f t="shared" si="17"/>
        <v>1</v>
      </c>
      <c r="BD37" s="12">
        <f t="shared" si="18"/>
        <v>2</v>
      </c>
      <c r="BE37" s="12">
        <f t="shared" si="19"/>
        <v>3</v>
      </c>
      <c r="BF37" s="12">
        <f t="shared" si="21"/>
        <v>4</v>
      </c>
      <c r="BG37" s="12">
        <f t="shared" si="26"/>
        <v>5</v>
      </c>
      <c r="BH37" s="12">
        <f t="shared" si="28"/>
        <v>6</v>
      </c>
      <c r="BI37" s="12">
        <f t="shared" si="30"/>
        <v>7</v>
      </c>
      <c r="BJ37" s="12">
        <f aca="true" t="shared" si="32" ref="BJ37:BJ46">$Z$10</f>
        <v>8</v>
      </c>
      <c r="BK37" s="12">
        <f>$AA$3</f>
        <v>15</v>
      </c>
      <c r="BL37" s="12">
        <f>$AA$4</f>
        <v>14</v>
      </c>
      <c r="BM37" s="12">
        <f>$AA$5</f>
        <v>13</v>
      </c>
      <c r="BN37" s="12">
        <f>$AA$6</f>
        <v>12</v>
      </c>
      <c r="BO37" s="12">
        <f>$AA$7</f>
        <v>11</v>
      </c>
      <c r="BP37" s="12">
        <f>$AA$8</f>
        <v>10</v>
      </c>
      <c r="BQ37" s="12">
        <f>$AA$9</f>
        <v>9</v>
      </c>
      <c r="BR37" s="12">
        <f>$AA$10</f>
        <v>8</v>
      </c>
    </row>
    <row r="38" spans="1:72" ht="12.75">
      <c r="A38" s="12">
        <f t="shared" si="4"/>
        <v>0</v>
      </c>
      <c r="B38" s="12">
        <f t="shared" si="22"/>
        <v>7</v>
      </c>
      <c r="C38" s="12">
        <f t="shared" si="5"/>
        <v>307</v>
      </c>
      <c r="D38" s="12">
        <f t="shared" si="7"/>
        <v>37</v>
      </c>
      <c r="E38" s="12">
        <f t="shared" si="23"/>
        <v>3</v>
      </c>
      <c r="F38" s="88">
        <v>7</v>
      </c>
      <c r="J38" s="74" t="str">
        <f t="shared" si="2"/>
        <v>G</v>
      </c>
      <c r="K38" s="12">
        <f t="shared" si="24"/>
      </c>
      <c r="L38" s="12" t="e">
        <f>IF('Skriv in'!#REF!=1,F38,J38)</f>
        <v>#REF!</v>
      </c>
      <c r="N38" s="44">
        <v>9</v>
      </c>
      <c r="O38" s="12">
        <f t="shared" si="14"/>
        <v>1</v>
      </c>
      <c r="P38" s="12">
        <f t="shared" si="15"/>
        <v>2</v>
      </c>
      <c r="Q38" s="12">
        <f t="shared" si="16"/>
        <v>3</v>
      </c>
      <c r="R38" s="12">
        <f t="shared" si="20"/>
        <v>4</v>
      </c>
      <c r="S38" s="12">
        <f t="shared" si="25"/>
        <v>5</v>
      </c>
      <c r="T38" s="12">
        <f t="shared" si="27"/>
        <v>6</v>
      </c>
      <c r="U38" s="12">
        <f t="shared" si="29"/>
        <v>7</v>
      </c>
      <c r="V38" s="12">
        <f t="shared" si="31"/>
        <v>8</v>
      </c>
      <c r="W38" s="12">
        <f aca="true" t="shared" si="33" ref="W38:W46">$X$11</f>
        <v>9</v>
      </c>
      <c r="X38" s="12">
        <f>$Y$3</f>
        <v>15</v>
      </c>
      <c r="Y38" s="12">
        <f>$Y$4</f>
        <v>14</v>
      </c>
      <c r="Z38" s="12">
        <f>$Y$5</f>
        <v>13</v>
      </c>
      <c r="AA38" s="12">
        <f>$Y$6</f>
        <v>12</v>
      </c>
      <c r="AB38" s="12">
        <f>$Y$7</f>
        <v>11</v>
      </c>
      <c r="AC38" s="12">
        <f>$Y$8</f>
        <v>10</v>
      </c>
      <c r="AD38" s="12">
        <f>$Y$9</f>
        <v>9</v>
      </c>
      <c r="AE38" s="12">
        <f>$Y$10</f>
        <v>8</v>
      </c>
      <c r="AF38" s="12">
        <f>$Y$11</f>
        <v>7</v>
      </c>
      <c r="BC38" s="12">
        <f t="shared" si="17"/>
        <v>1</v>
      </c>
      <c r="BD38" s="12">
        <f t="shared" si="18"/>
        <v>2</v>
      </c>
      <c r="BE38" s="12">
        <f t="shared" si="19"/>
        <v>3</v>
      </c>
      <c r="BF38" s="12">
        <f t="shared" si="21"/>
        <v>4</v>
      </c>
      <c r="BG38" s="12">
        <f t="shared" si="26"/>
        <v>5</v>
      </c>
      <c r="BH38" s="12">
        <f t="shared" si="28"/>
        <v>6</v>
      </c>
      <c r="BI38" s="12">
        <f t="shared" si="30"/>
        <v>7</v>
      </c>
      <c r="BJ38" s="12">
        <f t="shared" si="32"/>
        <v>8</v>
      </c>
      <c r="BK38" s="12">
        <f aca="true" t="shared" si="34" ref="BK38:BK46">$Z$11</f>
        <v>9</v>
      </c>
      <c r="BL38" s="12">
        <f>$AA$3</f>
        <v>15</v>
      </c>
      <c r="BM38" s="12">
        <f>$AA$4</f>
        <v>14</v>
      </c>
      <c r="BN38" s="12">
        <f>$AA$5</f>
        <v>13</v>
      </c>
      <c r="BO38" s="12">
        <f>$AA$6</f>
        <v>12</v>
      </c>
      <c r="BP38" s="12">
        <f>$AA$7</f>
        <v>11</v>
      </c>
      <c r="BQ38" s="12">
        <f>$AA$8</f>
        <v>10</v>
      </c>
      <c r="BR38" s="12">
        <f>$AA$9</f>
        <v>9</v>
      </c>
      <c r="BS38" s="12">
        <f>$AA$10</f>
        <v>8</v>
      </c>
      <c r="BT38" s="12">
        <f>$AA$11</f>
        <v>7</v>
      </c>
    </row>
    <row r="39" spans="1:74" ht="12.75">
      <c r="A39" s="12">
        <f t="shared" si="4"/>
        <v>0</v>
      </c>
      <c r="B39" s="12">
        <f t="shared" si="22"/>
        <v>8</v>
      </c>
      <c r="C39" s="12">
        <f t="shared" si="5"/>
        <v>308</v>
      </c>
      <c r="D39" s="12">
        <f t="shared" si="7"/>
        <v>38</v>
      </c>
      <c r="E39" s="12">
        <f t="shared" si="23"/>
        <v>3</v>
      </c>
      <c r="F39" s="88">
        <v>8</v>
      </c>
      <c r="J39" s="74" t="str">
        <f t="shared" si="2"/>
        <v>H</v>
      </c>
      <c r="K39" s="12">
        <f t="shared" si="24"/>
      </c>
      <c r="L39" s="12" t="e">
        <f>IF('Skriv in'!#REF!=1,F39,J39)</f>
        <v>#REF!</v>
      </c>
      <c r="N39" s="44">
        <v>10</v>
      </c>
      <c r="O39" s="12">
        <f t="shared" si="14"/>
        <v>1</v>
      </c>
      <c r="P39" s="12">
        <f t="shared" si="15"/>
        <v>2</v>
      </c>
      <c r="Q39" s="12">
        <f t="shared" si="16"/>
        <v>3</v>
      </c>
      <c r="R39" s="12">
        <f t="shared" si="20"/>
        <v>4</v>
      </c>
      <c r="S39" s="12">
        <f t="shared" si="25"/>
        <v>5</v>
      </c>
      <c r="T39" s="12">
        <f t="shared" si="27"/>
        <v>6</v>
      </c>
      <c r="U39" s="12">
        <f t="shared" si="29"/>
        <v>7</v>
      </c>
      <c r="V39" s="12">
        <f t="shared" si="31"/>
        <v>8</v>
      </c>
      <c r="W39" s="12">
        <f t="shared" si="33"/>
        <v>9</v>
      </c>
      <c r="X39" s="12">
        <f aca="true" t="shared" si="35" ref="X39:X46">$X$12</f>
        <v>10</v>
      </c>
      <c r="Y39" s="12">
        <f>$Y$3</f>
        <v>15</v>
      </c>
      <c r="Z39" s="12">
        <f>$Y$4</f>
        <v>14</v>
      </c>
      <c r="AA39" s="12">
        <f>$Y$5</f>
        <v>13</v>
      </c>
      <c r="AB39" s="12">
        <f>$Y$6</f>
        <v>12</v>
      </c>
      <c r="AC39" s="12">
        <f>$Y$7</f>
        <v>11</v>
      </c>
      <c r="AD39" s="12">
        <f>$Y$8</f>
        <v>10</v>
      </c>
      <c r="AE39" s="12">
        <f>$Y$9</f>
        <v>9</v>
      </c>
      <c r="AF39" s="12">
        <f>$Y$10</f>
        <v>8</v>
      </c>
      <c r="AG39" s="12">
        <f>$Y$11</f>
        <v>7</v>
      </c>
      <c r="AH39" s="12">
        <f>$Y$12</f>
        <v>6</v>
      </c>
      <c r="BC39" s="12">
        <f t="shared" si="17"/>
        <v>1</v>
      </c>
      <c r="BD39" s="12">
        <f t="shared" si="18"/>
        <v>2</v>
      </c>
      <c r="BE39" s="12">
        <f t="shared" si="19"/>
        <v>3</v>
      </c>
      <c r="BF39" s="12">
        <f t="shared" si="21"/>
        <v>4</v>
      </c>
      <c r="BG39" s="12">
        <f t="shared" si="26"/>
        <v>5</v>
      </c>
      <c r="BH39" s="12">
        <f t="shared" si="28"/>
        <v>6</v>
      </c>
      <c r="BI39" s="12">
        <f t="shared" si="30"/>
        <v>7</v>
      </c>
      <c r="BJ39" s="12">
        <f t="shared" si="32"/>
        <v>8</v>
      </c>
      <c r="BK39" s="12">
        <f t="shared" si="34"/>
        <v>9</v>
      </c>
      <c r="BL39" s="12">
        <f aca="true" t="shared" si="36" ref="BL39:BL46">$Z$12</f>
        <v>10</v>
      </c>
      <c r="BM39" s="12">
        <f>$AA$3</f>
        <v>15</v>
      </c>
      <c r="BN39" s="12">
        <f>$AA$4</f>
        <v>14</v>
      </c>
      <c r="BO39" s="12">
        <f>$AA$5</f>
        <v>13</v>
      </c>
      <c r="BP39" s="12">
        <f>$AA$6</f>
        <v>12</v>
      </c>
      <c r="BQ39" s="12">
        <f>$AA$7</f>
        <v>11</v>
      </c>
      <c r="BR39" s="12">
        <f>$AA$8</f>
        <v>10</v>
      </c>
      <c r="BS39" s="12">
        <f>$AA$9</f>
        <v>9</v>
      </c>
      <c r="BT39" s="12">
        <f>$AA$10</f>
        <v>8</v>
      </c>
      <c r="BU39" s="12">
        <f>$AA$11</f>
        <v>7</v>
      </c>
      <c r="BV39" s="12">
        <f>$AA$12</f>
        <v>6</v>
      </c>
    </row>
    <row r="40" spans="1:76" ht="12.75">
      <c r="A40" s="12">
        <f t="shared" si="4"/>
        <v>0</v>
      </c>
      <c r="B40" s="12">
        <f t="shared" si="22"/>
        <v>9</v>
      </c>
      <c r="C40" s="12">
        <f t="shared" si="5"/>
        <v>309</v>
      </c>
      <c r="D40" s="12">
        <f t="shared" si="7"/>
        <v>39</v>
      </c>
      <c r="E40" s="12">
        <f t="shared" si="23"/>
        <v>3</v>
      </c>
      <c r="F40" s="88">
        <v>9</v>
      </c>
      <c r="J40" s="74" t="str">
        <f t="shared" si="2"/>
        <v>I</v>
      </c>
      <c r="K40" s="12">
        <f t="shared" si="24"/>
      </c>
      <c r="L40" s="12" t="e">
        <f>IF('Skriv in'!#REF!=1,F40,J40)</f>
        <v>#REF!</v>
      </c>
      <c r="N40" s="44">
        <v>11</v>
      </c>
      <c r="O40" s="12">
        <f t="shared" si="14"/>
        <v>1</v>
      </c>
      <c r="P40" s="12">
        <f t="shared" si="15"/>
        <v>2</v>
      </c>
      <c r="Q40" s="12">
        <f t="shared" si="16"/>
        <v>3</v>
      </c>
      <c r="R40" s="12">
        <f t="shared" si="20"/>
        <v>4</v>
      </c>
      <c r="S40" s="12">
        <f t="shared" si="25"/>
        <v>5</v>
      </c>
      <c r="T40" s="12">
        <f t="shared" si="27"/>
        <v>6</v>
      </c>
      <c r="U40" s="12">
        <f t="shared" si="29"/>
        <v>7</v>
      </c>
      <c r="V40" s="12">
        <f t="shared" si="31"/>
        <v>8</v>
      </c>
      <c r="W40" s="12">
        <f t="shared" si="33"/>
        <v>9</v>
      </c>
      <c r="X40" s="12">
        <f t="shared" si="35"/>
        <v>10</v>
      </c>
      <c r="Y40" s="12">
        <f aca="true" t="shared" si="37" ref="Y40:Y46">$X$13</f>
        <v>11</v>
      </c>
      <c r="Z40" s="12">
        <f>$Y$3</f>
        <v>15</v>
      </c>
      <c r="AA40" s="12">
        <f>$Y$4</f>
        <v>14</v>
      </c>
      <c r="AB40" s="12">
        <f>$Y$5</f>
        <v>13</v>
      </c>
      <c r="AC40" s="12">
        <f>$Y$6</f>
        <v>12</v>
      </c>
      <c r="AD40" s="12">
        <f>$Y$7</f>
        <v>11</v>
      </c>
      <c r="AE40" s="12">
        <f>$Y$8</f>
        <v>10</v>
      </c>
      <c r="AF40" s="12">
        <f>$Y$9</f>
        <v>9</v>
      </c>
      <c r="AG40" s="12">
        <f>$Y$10</f>
        <v>8</v>
      </c>
      <c r="AH40" s="12">
        <f>$Y$11</f>
        <v>7</v>
      </c>
      <c r="AI40" s="12">
        <f>$Y$12</f>
        <v>6</v>
      </c>
      <c r="AJ40" s="12">
        <f>$Y$13</f>
        <v>5</v>
      </c>
      <c r="BC40" s="12">
        <f t="shared" si="17"/>
        <v>1</v>
      </c>
      <c r="BD40" s="12">
        <f t="shared" si="18"/>
        <v>2</v>
      </c>
      <c r="BE40" s="12">
        <f t="shared" si="19"/>
        <v>3</v>
      </c>
      <c r="BF40" s="12">
        <f t="shared" si="21"/>
        <v>4</v>
      </c>
      <c r="BG40" s="12">
        <f t="shared" si="26"/>
        <v>5</v>
      </c>
      <c r="BH40" s="12">
        <f t="shared" si="28"/>
        <v>6</v>
      </c>
      <c r="BI40" s="12">
        <f t="shared" si="30"/>
        <v>7</v>
      </c>
      <c r="BJ40" s="12">
        <f t="shared" si="32"/>
        <v>8</v>
      </c>
      <c r="BK40" s="12">
        <f t="shared" si="34"/>
        <v>9</v>
      </c>
      <c r="BL40" s="12">
        <f t="shared" si="36"/>
        <v>10</v>
      </c>
      <c r="BM40" s="12">
        <f aca="true" t="shared" si="38" ref="BM40:BM46">$Z$13</f>
        <v>11</v>
      </c>
      <c r="BN40" s="12">
        <f>$AA$3</f>
        <v>15</v>
      </c>
      <c r="BO40" s="12">
        <f>$AA$4</f>
        <v>14</v>
      </c>
      <c r="BP40" s="12">
        <f>$AA$5</f>
        <v>13</v>
      </c>
      <c r="BQ40" s="12">
        <f>$AA$6</f>
        <v>12</v>
      </c>
      <c r="BR40" s="12">
        <f>$AA$7</f>
        <v>11</v>
      </c>
      <c r="BS40" s="12">
        <f>$AA$8</f>
        <v>10</v>
      </c>
      <c r="BT40" s="12">
        <f>$AA$9</f>
        <v>9</v>
      </c>
      <c r="BU40" s="12">
        <f>$AA$10</f>
        <v>8</v>
      </c>
      <c r="BV40" s="12">
        <f>$AA$11</f>
        <v>7</v>
      </c>
      <c r="BW40" s="12">
        <f>$AA$12</f>
        <v>6</v>
      </c>
      <c r="BX40" s="12">
        <f>$AA$13</f>
        <v>5</v>
      </c>
    </row>
    <row r="41" spans="1:78" ht="12.75">
      <c r="A41" s="12">
        <f t="shared" si="4"/>
        <v>0</v>
      </c>
      <c r="B41" s="12">
        <f t="shared" si="22"/>
        <v>10</v>
      </c>
      <c r="C41" s="12">
        <f t="shared" si="5"/>
        <v>310</v>
      </c>
      <c r="D41" s="12">
        <f t="shared" si="7"/>
        <v>40</v>
      </c>
      <c r="E41" s="12">
        <f t="shared" si="23"/>
        <v>3</v>
      </c>
      <c r="F41" s="88">
        <v>10</v>
      </c>
      <c r="J41" s="74" t="str">
        <f t="shared" si="2"/>
        <v>J</v>
      </c>
      <c r="K41" s="12">
        <f t="shared" si="24"/>
      </c>
      <c r="L41" s="12" t="e">
        <f>IF('Skriv in'!#REF!=1,F41,J41)</f>
        <v>#REF!</v>
      </c>
      <c r="N41" s="44">
        <v>12</v>
      </c>
      <c r="O41" s="12">
        <f t="shared" si="14"/>
        <v>1</v>
      </c>
      <c r="P41" s="12">
        <f t="shared" si="15"/>
        <v>2</v>
      </c>
      <c r="Q41" s="12">
        <f t="shared" si="16"/>
        <v>3</v>
      </c>
      <c r="R41" s="12">
        <f t="shared" si="20"/>
        <v>4</v>
      </c>
      <c r="S41" s="12">
        <f t="shared" si="25"/>
        <v>5</v>
      </c>
      <c r="T41" s="12">
        <f t="shared" si="27"/>
        <v>6</v>
      </c>
      <c r="U41" s="12">
        <f t="shared" si="29"/>
        <v>7</v>
      </c>
      <c r="V41" s="12">
        <f t="shared" si="31"/>
        <v>8</v>
      </c>
      <c r="W41" s="12">
        <f t="shared" si="33"/>
        <v>9</v>
      </c>
      <c r="X41" s="12">
        <f t="shared" si="35"/>
        <v>10</v>
      </c>
      <c r="Y41" s="12">
        <f t="shared" si="37"/>
        <v>11</v>
      </c>
      <c r="Z41" s="12">
        <f aca="true" t="shared" si="39" ref="Z41:Z46">$X$14</f>
        <v>12</v>
      </c>
      <c r="AA41" s="12">
        <f>$Y$3</f>
        <v>15</v>
      </c>
      <c r="AB41" s="12">
        <f>$Y$4</f>
        <v>14</v>
      </c>
      <c r="AC41" s="12">
        <f>$Y$5</f>
        <v>13</v>
      </c>
      <c r="AD41" s="12">
        <f>$Y$6</f>
        <v>12</v>
      </c>
      <c r="AE41" s="12">
        <f>$Y$7</f>
        <v>11</v>
      </c>
      <c r="AF41" s="12">
        <f>$Y$8</f>
        <v>10</v>
      </c>
      <c r="AG41" s="12">
        <f>$Y$9</f>
        <v>9</v>
      </c>
      <c r="AH41" s="12">
        <f>$Y$10</f>
        <v>8</v>
      </c>
      <c r="AI41" s="12">
        <f>$Y$11</f>
        <v>7</v>
      </c>
      <c r="AJ41" s="12">
        <f>$Y$12</f>
        <v>6</v>
      </c>
      <c r="AK41" s="12">
        <f>$Y$13</f>
        <v>5</v>
      </c>
      <c r="AL41" s="12">
        <f>$Y$14</f>
        <v>4</v>
      </c>
      <c r="BC41" s="12">
        <f t="shared" si="17"/>
        <v>1</v>
      </c>
      <c r="BD41" s="12">
        <f t="shared" si="18"/>
        <v>2</v>
      </c>
      <c r="BE41" s="12">
        <f t="shared" si="19"/>
        <v>3</v>
      </c>
      <c r="BF41" s="12">
        <f t="shared" si="21"/>
        <v>4</v>
      </c>
      <c r="BG41" s="12">
        <f t="shared" si="26"/>
        <v>5</v>
      </c>
      <c r="BH41" s="12">
        <f t="shared" si="28"/>
        <v>6</v>
      </c>
      <c r="BI41" s="12">
        <f t="shared" si="30"/>
        <v>7</v>
      </c>
      <c r="BJ41" s="12">
        <f t="shared" si="32"/>
        <v>8</v>
      </c>
      <c r="BK41" s="12">
        <f t="shared" si="34"/>
        <v>9</v>
      </c>
      <c r="BL41" s="12">
        <f t="shared" si="36"/>
        <v>10</v>
      </c>
      <c r="BM41" s="12">
        <f t="shared" si="38"/>
        <v>11</v>
      </c>
      <c r="BN41" s="12">
        <f aca="true" t="shared" si="40" ref="BN41:BN46">$Z$14</f>
        <v>12</v>
      </c>
      <c r="BO41" s="12">
        <f>$AA$3</f>
        <v>15</v>
      </c>
      <c r="BP41" s="12">
        <f>$AA$4</f>
        <v>14</v>
      </c>
      <c r="BQ41" s="12">
        <f>$AA$5</f>
        <v>13</v>
      </c>
      <c r="BR41" s="12">
        <f>$AA$6</f>
        <v>12</v>
      </c>
      <c r="BS41" s="12">
        <f>$AA$7</f>
        <v>11</v>
      </c>
      <c r="BT41" s="12">
        <f>$AA$8</f>
        <v>10</v>
      </c>
      <c r="BU41" s="12">
        <f>$AA$9</f>
        <v>9</v>
      </c>
      <c r="BV41" s="12">
        <f>$AA$10</f>
        <v>8</v>
      </c>
      <c r="BW41" s="12">
        <f>$AA$11</f>
        <v>7</v>
      </c>
      <c r="BX41" s="12">
        <f>$AA$12</f>
        <v>6</v>
      </c>
      <c r="BY41" s="12">
        <f>$AA$13</f>
        <v>5</v>
      </c>
      <c r="BZ41" s="12">
        <f>$AA$14</f>
        <v>4</v>
      </c>
    </row>
    <row r="42" spans="1:80" ht="12.75">
      <c r="A42" s="12">
        <f t="shared" si="4"/>
        <v>0</v>
      </c>
      <c r="B42" s="12">
        <f t="shared" si="22"/>
        <v>11</v>
      </c>
      <c r="C42" s="12">
        <f t="shared" si="5"/>
        <v>311</v>
      </c>
      <c r="D42" s="12">
        <f t="shared" si="7"/>
        <v>41</v>
      </c>
      <c r="E42" s="12">
        <f t="shared" si="23"/>
        <v>3</v>
      </c>
      <c r="F42" s="88">
        <v>11</v>
      </c>
      <c r="J42" s="74" t="str">
        <f t="shared" si="2"/>
        <v>K</v>
      </c>
      <c r="K42" s="12">
        <f t="shared" si="24"/>
      </c>
      <c r="L42" s="12" t="e">
        <f>IF('Skriv in'!#REF!=1,F42,J42)</f>
        <v>#REF!</v>
      </c>
      <c r="N42" s="44">
        <v>13</v>
      </c>
      <c r="O42" s="12">
        <f t="shared" si="14"/>
        <v>1</v>
      </c>
      <c r="P42" s="12">
        <f t="shared" si="15"/>
        <v>2</v>
      </c>
      <c r="Q42" s="12">
        <f t="shared" si="16"/>
        <v>3</v>
      </c>
      <c r="R42" s="12">
        <f t="shared" si="20"/>
        <v>4</v>
      </c>
      <c r="S42" s="12">
        <f t="shared" si="25"/>
        <v>5</v>
      </c>
      <c r="T42" s="12">
        <f t="shared" si="27"/>
        <v>6</v>
      </c>
      <c r="U42" s="12">
        <f t="shared" si="29"/>
        <v>7</v>
      </c>
      <c r="V42" s="12">
        <f t="shared" si="31"/>
        <v>8</v>
      </c>
      <c r="W42" s="12">
        <f t="shared" si="33"/>
        <v>9</v>
      </c>
      <c r="X42" s="12">
        <f t="shared" si="35"/>
        <v>10</v>
      </c>
      <c r="Y42" s="12">
        <f t="shared" si="37"/>
        <v>11</v>
      </c>
      <c r="Z42" s="12">
        <f t="shared" si="39"/>
        <v>12</v>
      </c>
      <c r="AA42" s="12">
        <f>$X$15</f>
        <v>13</v>
      </c>
      <c r="AB42" s="12">
        <f>$Y$3</f>
        <v>15</v>
      </c>
      <c r="AC42" s="12">
        <f>$Y$4</f>
        <v>14</v>
      </c>
      <c r="AD42" s="12">
        <f>$Y$5</f>
        <v>13</v>
      </c>
      <c r="AE42" s="12">
        <f>$Y$6</f>
        <v>12</v>
      </c>
      <c r="AF42" s="12">
        <f>$Y$7</f>
        <v>11</v>
      </c>
      <c r="AG42" s="12">
        <f>$Y$8</f>
        <v>10</v>
      </c>
      <c r="AH42" s="12">
        <f>$Y$9</f>
        <v>9</v>
      </c>
      <c r="AI42" s="12">
        <f>$Y$10</f>
        <v>8</v>
      </c>
      <c r="AJ42" s="12">
        <f>$Y$11</f>
        <v>7</v>
      </c>
      <c r="AK42" s="12">
        <f>$Y$12</f>
        <v>6</v>
      </c>
      <c r="AL42" s="12">
        <f>$Y$13</f>
        <v>5</v>
      </c>
      <c r="AM42" s="12">
        <f>$Y$14</f>
        <v>4</v>
      </c>
      <c r="AN42" s="12">
        <f>$Y$15</f>
        <v>3</v>
      </c>
      <c r="BC42" s="12">
        <f t="shared" si="17"/>
        <v>1</v>
      </c>
      <c r="BD42" s="12">
        <f t="shared" si="18"/>
        <v>2</v>
      </c>
      <c r="BE42" s="12">
        <f t="shared" si="19"/>
        <v>3</v>
      </c>
      <c r="BF42" s="12">
        <f t="shared" si="21"/>
        <v>4</v>
      </c>
      <c r="BG42" s="12">
        <f t="shared" si="26"/>
        <v>5</v>
      </c>
      <c r="BH42" s="12">
        <f t="shared" si="28"/>
        <v>6</v>
      </c>
      <c r="BI42" s="12">
        <f t="shared" si="30"/>
        <v>7</v>
      </c>
      <c r="BJ42" s="12">
        <f t="shared" si="32"/>
        <v>8</v>
      </c>
      <c r="BK42" s="12">
        <f t="shared" si="34"/>
        <v>9</v>
      </c>
      <c r="BL42" s="12">
        <f t="shared" si="36"/>
        <v>10</v>
      </c>
      <c r="BM42" s="12">
        <f t="shared" si="38"/>
        <v>11</v>
      </c>
      <c r="BN42" s="12">
        <f t="shared" si="40"/>
        <v>12</v>
      </c>
      <c r="BO42" s="12">
        <f>$Z$15</f>
        <v>13</v>
      </c>
      <c r="BP42" s="12">
        <f>$AA$3</f>
        <v>15</v>
      </c>
      <c r="BQ42" s="12">
        <f>$AA$4</f>
        <v>14</v>
      </c>
      <c r="BR42" s="12">
        <f>$AA$5</f>
        <v>13</v>
      </c>
      <c r="BS42" s="12">
        <f>$AA$6</f>
        <v>12</v>
      </c>
      <c r="BT42" s="12">
        <f>$AA$7</f>
        <v>11</v>
      </c>
      <c r="BU42" s="12">
        <f>$AA$8</f>
        <v>10</v>
      </c>
      <c r="BV42" s="12">
        <f>$AA$9</f>
        <v>9</v>
      </c>
      <c r="BW42" s="12">
        <f>$AA$10</f>
        <v>8</v>
      </c>
      <c r="BX42" s="12">
        <f>$AA$11</f>
        <v>7</v>
      </c>
      <c r="BY42" s="12">
        <f>$AA$12</f>
        <v>6</v>
      </c>
      <c r="BZ42" s="12">
        <f>$AA$13</f>
        <v>5</v>
      </c>
      <c r="CA42" s="12">
        <f>$AA$14</f>
        <v>4</v>
      </c>
      <c r="CB42" s="12">
        <f>$AA$15</f>
        <v>3</v>
      </c>
    </row>
    <row r="43" spans="1:82" ht="12.75">
      <c r="A43" s="12">
        <f t="shared" si="4"/>
        <v>0</v>
      </c>
      <c r="B43" s="12">
        <f t="shared" si="22"/>
        <v>12</v>
      </c>
      <c r="C43" s="12">
        <f t="shared" si="5"/>
        <v>312</v>
      </c>
      <c r="D43" s="12">
        <f t="shared" si="7"/>
        <v>42</v>
      </c>
      <c r="E43" s="12">
        <f t="shared" si="23"/>
        <v>3</v>
      </c>
      <c r="F43" s="88">
        <v>12</v>
      </c>
      <c r="J43" s="74" t="str">
        <f t="shared" si="2"/>
        <v>L</v>
      </c>
      <c r="K43" s="12">
        <f t="shared" si="24"/>
      </c>
      <c r="L43" s="12" t="e">
        <f>IF('Skriv in'!#REF!=1,F43,J43)</f>
        <v>#REF!</v>
      </c>
      <c r="N43" s="44">
        <v>14</v>
      </c>
      <c r="O43" s="12">
        <f t="shared" si="14"/>
        <v>1</v>
      </c>
      <c r="P43" s="12">
        <f t="shared" si="15"/>
        <v>2</v>
      </c>
      <c r="Q43" s="12">
        <f t="shared" si="16"/>
        <v>3</v>
      </c>
      <c r="R43" s="12">
        <f t="shared" si="20"/>
        <v>4</v>
      </c>
      <c r="S43" s="12">
        <f t="shared" si="25"/>
        <v>5</v>
      </c>
      <c r="T43" s="12">
        <f t="shared" si="27"/>
        <v>6</v>
      </c>
      <c r="U43" s="12">
        <f t="shared" si="29"/>
        <v>7</v>
      </c>
      <c r="V43" s="12">
        <f t="shared" si="31"/>
        <v>8</v>
      </c>
      <c r="W43" s="12">
        <f t="shared" si="33"/>
        <v>9</v>
      </c>
      <c r="X43" s="12">
        <f t="shared" si="35"/>
        <v>10</v>
      </c>
      <c r="Y43" s="12">
        <f t="shared" si="37"/>
        <v>11</v>
      </c>
      <c r="Z43" s="12">
        <f t="shared" si="39"/>
        <v>12</v>
      </c>
      <c r="AA43" s="12">
        <f>$X$15</f>
        <v>13</v>
      </c>
      <c r="AB43" s="12">
        <f>$X$16</f>
        <v>14</v>
      </c>
      <c r="AC43" s="12">
        <f>$Y$3</f>
        <v>15</v>
      </c>
      <c r="AD43" s="12">
        <f>$Y$4</f>
        <v>14</v>
      </c>
      <c r="AE43" s="12">
        <f>$Y$5</f>
        <v>13</v>
      </c>
      <c r="AF43" s="12">
        <f>$Y$6</f>
        <v>12</v>
      </c>
      <c r="AG43" s="12">
        <f>$Y$7</f>
        <v>11</v>
      </c>
      <c r="AH43" s="12">
        <f>$Y$8</f>
        <v>10</v>
      </c>
      <c r="AI43" s="12">
        <f>$Y$9</f>
        <v>9</v>
      </c>
      <c r="AJ43" s="12">
        <f>$Y$10</f>
        <v>8</v>
      </c>
      <c r="AK43" s="12">
        <f>$Y$11</f>
        <v>7</v>
      </c>
      <c r="AL43" s="12">
        <f>$Y$12</f>
        <v>6</v>
      </c>
      <c r="AM43" s="12">
        <f>$Y$13</f>
        <v>5</v>
      </c>
      <c r="AN43" s="12">
        <f>$Y$14</f>
        <v>4</v>
      </c>
      <c r="AO43" s="12">
        <f>$Y$15</f>
        <v>3</v>
      </c>
      <c r="AP43" s="12">
        <f>$Y$16</f>
        <v>2</v>
      </c>
      <c r="BC43" s="12">
        <f t="shared" si="17"/>
        <v>1</v>
      </c>
      <c r="BD43" s="12">
        <f t="shared" si="18"/>
        <v>2</v>
      </c>
      <c r="BE43" s="12">
        <f t="shared" si="19"/>
        <v>3</v>
      </c>
      <c r="BF43" s="12">
        <f t="shared" si="21"/>
        <v>4</v>
      </c>
      <c r="BG43" s="12">
        <f t="shared" si="26"/>
        <v>5</v>
      </c>
      <c r="BH43" s="12">
        <f t="shared" si="28"/>
        <v>6</v>
      </c>
      <c r="BI43" s="12">
        <f t="shared" si="30"/>
        <v>7</v>
      </c>
      <c r="BJ43" s="12">
        <f t="shared" si="32"/>
        <v>8</v>
      </c>
      <c r="BK43" s="12">
        <f t="shared" si="34"/>
        <v>9</v>
      </c>
      <c r="BL43" s="12">
        <f t="shared" si="36"/>
        <v>10</v>
      </c>
      <c r="BM43" s="12">
        <f t="shared" si="38"/>
        <v>11</v>
      </c>
      <c r="BN43" s="12">
        <f t="shared" si="40"/>
        <v>12</v>
      </c>
      <c r="BO43" s="12">
        <f>$Z$15</f>
        <v>13</v>
      </c>
      <c r="BP43" s="12">
        <f>$Z$16</f>
        <v>14</v>
      </c>
      <c r="BQ43" s="12">
        <f>$AA$3</f>
        <v>15</v>
      </c>
      <c r="BR43" s="12">
        <f>$AA$4</f>
        <v>14</v>
      </c>
      <c r="BS43" s="12">
        <f>$AA$5</f>
        <v>13</v>
      </c>
      <c r="BT43" s="12">
        <f>$AA$6</f>
        <v>12</v>
      </c>
      <c r="BU43" s="12">
        <f>$AA$7</f>
        <v>11</v>
      </c>
      <c r="BV43" s="12">
        <f>$AA$8</f>
        <v>10</v>
      </c>
      <c r="BW43" s="12">
        <f>$AA$9</f>
        <v>9</v>
      </c>
      <c r="BX43" s="12">
        <f>$AA$10</f>
        <v>8</v>
      </c>
      <c r="BY43" s="12">
        <f>$AA$11</f>
        <v>7</v>
      </c>
      <c r="BZ43" s="12">
        <f>$AA$12</f>
        <v>6</v>
      </c>
      <c r="CA43" s="12">
        <f>$AA$13</f>
        <v>5</v>
      </c>
      <c r="CB43" s="12">
        <f>$AA$14</f>
        <v>4</v>
      </c>
      <c r="CC43" s="12">
        <f>$AA$15</f>
        <v>3</v>
      </c>
      <c r="CD43" s="12">
        <f>$AA$16</f>
        <v>2</v>
      </c>
    </row>
    <row r="44" spans="1:84" ht="12.75">
      <c r="A44" s="12">
        <f t="shared" si="4"/>
        <v>0</v>
      </c>
      <c r="B44" s="12">
        <f t="shared" si="22"/>
        <v>13</v>
      </c>
      <c r="C44" s="12">
        <f t="shared" si="5"/>
        <v>313</v>
      </c>
      <c r="D44" s="12">
        <f t="shared" si="7"/>
        <v>43</v>
      </c>
      <c r="E44" s="12">
        <f t="shared" si="23"/>
        <v>3</v>
      </c>
      <c r="F44" s="88">
        <v>13</v>
      </c>
      <c r="J44" s="74" t="str">
        <f t="shared" si="2"/>
        <v>M</v>
      </c>
      <c r="K44" s="12">
        <f t="shared" si="24"/>
      </c>
      <c r="L44" s="12" t="e">
        <f>IF('Skriv in'!#REF!=1,F44,J44)</f>
        <v>#REF!</v>
      </c>
      <c r="N44" s="44">
        <v>15</v>
      </c>
      <c r="O44" s="12">
        <f t="shared" si="14"/>
        <v>1</v>
      </c>
      <c r="P44" s="12">
        <f t="shared" si="15"/>
        <v>2</v>
      </c>
      <c r="Q44" s="12">
        <f t="shared" si="16"/>
        <v>3</v>
      </c>
      <c r="R44" s="12">
        <f t="shared" si="20"/>
        <v>4</v>
      </c>
      <c r="S44" s="12">
        <f t="shared" si="25"/>
        <v>5</v>
      </c>
      <c r="T44" s="12">
        <f t="shared" si="27"/>
        <v>6</v>
      </c>
      <c r="U44" s="12">
        <f t="shared" si="29"/>
        <v>7</v>
      </c>
      <c r="V44" s="12">
        <f t="shared" si="31"/>
        <v>8</v>
      </c>
      <c r="W44" s="12">
        <f t="shared" si="33"/>
        <v>9</v>
      </c>
      <c r="X44" s="12">
        <f t="shared" si="35"/>
        <v>10</v>
      </c>
      <c r="Y44" s="12">
        <f t="shared" si="37"/>
        <v>11</v>
      </c>
      <c r="Z44" s="12">
        <f t="shared" si="39"/>
        <v>12</v>
      </c>
      <c r="AA44" s="12">
        <f>$X$15</f>
        <v>13</v>
      </c>
      <c r="AB44" s="12">
        <f>$X$16</f>
        <v>14</v>
      </c>
      <c r="AC44" s="12">
        <f>$X$17</f>
        <v>15</v>
      </c>
      <c r="AD44" s="12">
        <f>$Y$3</f>
        <v>15</v>
      </c>
      <c r="AE44" s="12">
        <f>$Y$4</f>
        <v>14</v>
      </c>
      <c r="AF44" s="12">
        <f>$Y$5</f>
        <v>13</v>
      </c>
      <c r="AG44" s="12">
        <f>$Y$6</f>
        <v>12</v>
      </c>
      <c r="AH44" s="12">
        <f>$Y$7</f>
        <v>11</v>
      </c>
      <c r="AI44" s="12">
        <f>$Y$8</f>
        <v>10</v>
      </c>
      <c r="AJ44" s="12">
        <f>$Y$9</f>
        <v>9</v>
      </c>
      <c r="AK44" s="12">
        <f>$Y$10</f>
        <v>8</v>
      </c>
      <c r="AL44" s="12">
        <f>$Y$11</f>
        <v>7</v>
      </c>
      <c r="AM44" s="12">
        <f>$Y$12</f>
        <v>6</v>
      </c>
      <c r="AN44" s="12">
        <f>$Y$13</f>
        <v>5</v>
      </c>
      <c r="AO44" s="12">
        <f>$Y$14</f>
        <v>4</v>
      </c>
      <c r="AP44" s="12">
        <f>$Y$15</f>
        <v>3</v>
      </c>
      <c r="AQ44" s="12">
        <f>$Y$16</f>
        <v>2</v>
      </c>
      <c r="AR44" s="12">
        <f>$Y$17</f>
        <v>1</v>
      </c>
      <c r="BC44" s="12">
        <f t="shared" si="17"/>
        <v>1</v>
      </c>
      <c r="BD44" s="12">
        <f t="shared" si="18"/>
        <v>2</v>
      </c>
      <c r="BE44" s="12">
        <f t="shared" si="19"/>
        <v>3</v>
      </c>
      <c r="BF44" s="12">
        <f t="shared" si="21"/>
        <v>4</v>
      </c>
      <c r="BG44" s="12">
        <f t="shared" si="26"/>
        <v>5</v>
      </c>
      <c r="BH44" s="12">
        <f t="shared" si="28"/>
        <v>6</v>
      </c>
      <c r="BI44" s="12">
        <f t="shared" si="30"/>
        <v>7</v>
      </c>
      <c r="BJ44" s="12">
        <f t="shared" si="32"/>
        <v>8</v>
      </c>
      <c r="BK44" s="12">
        <f t="shared" si="34"/>
        <v>9</v>
      </c>
      <c r="BL44" s="12">
        <f t="shared" si="36"/>
        <v>10</v>
      </c>
      <c r="BM44" s="12">
        <f t="shared" si="38"/>
        <v>11</v>
      </c>
      <c r="BN44" s="12">
        <f t="shared" si="40"/>
        <v>12</v>
      </c>
      <c r="BO44" s="12">
        <f>$Z$15</f>
        <v>13</v>
      </c>
      <c r="BP44" s="12">
        <f>$Z$16</f>
        <v>14</v>
      </c>
      <c r="BQ44" s="12">
        <f>$Z$17</f>
        <v>15</v>
      </c>
      <c r="BR44" s="12">
        <f>$AA$3</f>
        <v>15</v>
      </c>
      <c r="BS44" s="12">
        <f>$AA$4</f>
        <v>14</v>
      </c>
      <c r="BT44" s="12">
        <f>$AA$5</f>
        <v>13</v>
      </c>
      <c r="BU44" s="12">
        <f>$AA$6</f>
        <v>12</v>
      </c>
      <c r="BV44" s="12">
        <f>$AA$7</f>
        <v>11</v>
      </c>
      <c r="BW44" s="12">
        <f>$AA$8</f>
        <v>10</v>
      </c>
      <c r="BX44" s="12">
        <f>$AA$9</f>
        <v>9</v>
      </c>
      <c r="BY44" s="12">
        <f>$AA$10</f>
        <v>8</v>
      </c>
      <c r="BZ44" s="12">
        <f>$AA$11</f>
        <v>7</v>
      </c>
      <c r="CA44" s="12">
        <f>$AA$12</f>
        <v>6</v>
      </c>
      <c r="CB44" s="12">
        <f>$AA$13</f>
        <v>5</v>
      </c>
      <c r="CC44" s="12">
        <f>$AA$14</f>
        <v>4</v>
      </c>
      <c r="CD44" s="12">
        <f>$AA$15</f>
        <v>3</v>
      </c>
      <c r="CE44" s="12">
        <f>$AA$16</f>
        <v>2</v>
      </c>
      <c r="CF44" s="12">
        <f>$AA$17</f>
        <v>1</v>
      </c>
    </row>
    <row r="45" spans="1:87" ht="12.75">
      <c r="A45" s="12">
        <f t="shared" si="4"/>
        <v>0</v>
      </c>
      <c r="B45" s="12">
        <f t="shared" si="22"/>
        <v>14</v>
      </c>
      <c r="C45" s="12">
        <f t="shared" si="5"/>
        <v>314</v>
      </c>
      <c r="D45" s="12">
        <f t="shared" si="7"/>
        <v>44</v>
      </c>
      <c r="E45" s="12">
        <f t="shared" si="23"/>
        <v>3</v>
      </c>
      <c r="F45" s="88">
        <v>14</v>
      </c>
      <c r="J45" s="74" t="str">
        <f t="shared" si="2"/>
        <v>N</v>
      </c>
      <c r="K45" s="12">
        <f t="shared" si="24"/>
      </c>
      <c r="L45" s="12" t="e">
        <f>IF('Skriv in'!#REF!=1,F45,J45)</f>
        <v>#REF!</v>
      </c>
      <c r="N45" s="44">
        <v>16</v>
      </c>
      <c r="O45" s="12">
        <f t="shared" si="14"/>
        <v>1</v>
      </c>
      <c r="P45" s="12">
        <f t="shared" si="15"/>
        <v>2</v>
      </c>
      <c r="Q45" s="12">
        <f t="shared" si="16"/>
        <v>3</v>
      </c>
      <c r="R45" s="12">
        <f t="shared" si="20"/>
        <v>4</v>
      </c>
      <c r="S45" s="12">
        <f t="shared" si="25"/>
        <v>5</v>
      </c>
      <c r="T45" s="12">
        <f t="shared" si="27"/>
        <v>6</v>
      </c>
      <c r="U45" s="12">
        <f t="shared" si="29"/>
        <v>7</v>
      </c>
      <c r="V45" s="12">
        <f t="shared" si="31"/>
        <v>8</v>
      </c>
      <c r="W45" s="12">
        <f t="shared" si="33"/>
        <v>9</v>
      </c>
      <c r="X45" s="12">
        <f t="shared" si="35"/>
        <v>10</v>
      </c>
      <c r="Y45" s="12">
        <f t="shared" si="37"/>
        <v>11</v>
      </c>
      <c r="Z45" s="12">
        <f t="shared" si="39"/>
        <v>12</v>
      </c>
      <c r="AA45" s="12">
        <f>$X$15</f>
        <v>13</v>
      </c>
      <c r="AB45" s="12">
        <f>$X$16</f>
        <v>14</v>
      </c>
      <c r="AC45" s="12">
        <f>$X$17</f>
        <v>15</v>
      </c>
      <c r="AD45" s="12">
        <f>$X$18</f>
      </c>
      <c r="AE45" s="12">
        <f>$Y$3</f>
        <v>15</v>
      </c>
      <c r="AF45" s="12">
        <f>$Y$4</f>
        <v>14</v>
      </c>
      <c r="AG45" s="12">
        <f>$Y$5</f>
        <v>13</v>
      </c>
      <c r="AH45" s="12">
        <f>$Y$6</f>
        <v>12</v>
      </c>
      <c r="AI45" s="12">
        <f>$Y$7</f>
        <v>11</v>
      </c>
      <c r="AJ45" s="12">
        <f>$Y$8</f>
        <v>10</v>
      </c>
      <c r="AK45" s="12">
        <f>$Y$9</f>
        <v>9</v>
      </c>
      <c r="AL45" s="12">
        <f>$Y$10</f>
        <v>8</v>
      </c>
      <c r="AM45" s="12">
        <f>$Y$11</f>
        <v>7</v>
      </c>
      <c r="AN45" s="12">
        <f>$Y$12</f>
        <v>6</v>
      </c>
      <c r="AO45" s="12">
        <f>$Y$13</f>
        <v>5</v>
      </c>
      <c r="AP45" s="12">
        <f>$Y$14</f>
        <v>4</v>
      </c>
      <c r="AQ45" s="12">
        <f>$Y$15</f>
        <v>3</v>
      </c>
      <c r="AR45" s="12">
        <f>$Y$16</f>
        <v>2</v>
      </c>
      <c r="AS45" s="12">
        <f>$Y$17</f>
        <v>1</v>
      </c>
      <c r="AT45" s="12">
        <f>$Y$18</f>
      </c>
      <c r="BC45" s="12">
        <f t="shared" si="17"/>
        <v>1</v>
      </c>
      <c r="BD45" s="12">
        <f t="shared" si="18"/>
        <v>2</v>
      </c>
      <c r="BE45" s="12">
        <f t="shared" si="19"/>
        <v>3</v>
      </c>
      <c r="BF45" s="12">
        <f t="shared" si="21"/>
        <v>4</v>
      </c>
      <c r="BG45" s="12">
        <f t="shared" si="26"/>
        <v>5</v>
      </c>
      <c r="BH45" s="12">
        <f t="shared" si="28"/>
        <v>6</v>
      </c>
      <c r="BI45" s="12">
        <f t="shared" si="30"/>
        <v>7</v>
      </c>
      <c r="BJ45" s="12">
        <f t="shared" si="32"/>
        <v>8</v>
      </c>
      <c r="BK45" s="12">
        <f t="shared" si="34"/>
        <v>9</v>
      </c>
      <c r="BL45" s="12">
        <f t="shared" si="36"/>
        <v>10</v>
      </c>
      <c r="BM45" s="12">
        <f t="shared" si="38"/>
        <v>11</v>
      </c>
      <c r="BN45" s="12">
        <f t="shared" si="40"/>
        <v>12</v>
      </c>
      <c r="BO45" s="12">
        <f>$Z$15</f>
        <v>13</v>
      </c>
      <c r="BP45" s="12">
        <f>$Z$16</f>
        <v>14</v>
      </c>
      <c r="BQ45" s="12">
        <f>$Z$17</f>
        <v>15</v>
      </c>
      <c r="BR45" s="12">
        <f>$Z$18</f>
      </c>
      <c r="BS45" s="12">
        <f>$AA$3</f>
        <v>15</v>
      </c>
      <c r="BT45" s="12">
        <f>$AA$4</f>
        <v>14</v>
      </c>
      <c r="BU45" s="12">
        <f>$AA$5</f>
        <v>13</v>
      </c>
      <c r="BV45" s="12">
        <f>$AA$6</f>
        <v>12</v>
      </c>
      <c r="BW45" s="12">
        <f>$AA$7</f>
        <v>11</v>
      </c>
      <c r="BX45" s="12">
        <f>$AA$8</f>
        <v>10</v>
      </c>
      <c r="BY45" s="12">
        <f>$AA$9</f>
        <v>9</v>
      </c>
      <c r="BZ45" s="12">
        <f>$AA$10</f>
        <v>8</v>
      </c>
      <c r="CA45" s="12">
        <f>$AA$11</f>
        <v>7</v>
      </c>
      <c r="CB45" s="12">
        <f>$AA$12</f>
        <v>6</v>
      </c>
      <c r="CC45" s="12">
        <f>$AA$13</f>
        <v>5</v>
      </c>
      <c r="CD45" s="12">
        <f>$AA$14</f>
        <v>4</v>
      </c>
      <c r="CE45" s="12">
        <f>$AA$15</f>
        <v>3</v>
      </c>
      <c r="CF45" s="12">
        <f>$AA$16</f>
        <v>2</v>
      </c>
      <c r="CG45" s="12">
        <f>$AA$17</f>
        <v>1</v>
      </c>
      <c r="CH45" s="12">
        <f>$AA$18</f>
      </c>
      <c r="CI45" s="12">
        <f>$AA$19</f>
      </c>
    </row>
    <row r="46" spans="1:88" ht="12.75">
      <c r="A46" s="12">
        <f t="shared" si="4"/>
        <v>0</v>
      </c>
      <c r="B46" s="12">
        <f t="shared" si="22"/>
        <v>15</v>
      </c>
      <c r="C46" s="12">
        <f t="shared" si="5"/>
        <v>315</v>
      </c>
      <c r="D46" s="12">
        <f t="shared" si="7"/>
        <v>45</v>
      </c>
      <c r="E46" s="12">
        <f t="shared" si="23"/>
        <v>3</v>
      </c>
      <c r="F46" s="88">
        <v>15</v>
      </c>
      <c r="J46" s="74" t="str">
        <f t="shared" si="2"/>
        <v>O</v>
      </c>
      <c r="K46" s="12">
        <f t="shared" si="24"/>
      </c>
      <c r="L46" s="12" t="e">
        <f>IF('Skriv in'!#REF!=1,F46,J46)</f>
        <v>#REF!</v>
      </c>
      <c r="N46" s="44">
        <v>17</v>
      </c>
      <c r="O46" s="12">
        <f t="shared" si="14"/>
        <v>1</v>
      </c>
      <c r="P46" s="12">
        <f t="shared" si="15"/>
        <v>2</v>
      </c>
      <c r="Q46" s="12">
        <f t="shared" si="16"/>
        <v>3</v>
      </c>
      <c r="R46" s="12">
        <f t="shared" si="20"/>
        <v>4</v>
      </c>
      <c r="S46" s="12">
        <f t="shared" si="25"/>
        <v>5</v>
      </c>
      <c r="T46" s="12">
        <f t="shared" si="27"/>
        <v>6</v>
      </c>
      <c r="U46" s="12">
        <f t="shared" si="29"/>
        <v>7</v>
      </c>
      <c r="V46" s="12">
        <f t="shared" si="31"/>
        <v>8</v>
      </c>
      <c r="W46" s="12">
        <f t="shared" si="33"/>
        <v>9</v>
      </c>
      <c r="X46" s="12">
        <f t="shared" si="35"/>
        <v>10</v>
      </c>
      <c r="Y46" s="12">
        <f t="shared" si="37"/>
        <v>11</v>
      </c>
      <c r="Z46" s="12">
        <f t="shared" si="39"/>
        <v>12</v>
      </c>
      <c r="AA46" s="12">
        <f>$X$15</f>
        <v>13</v>
      </c>
      <c r="AB46" s="12">
        <f>$X$16</f>
        <v>14</v>
      </c>
      <c r="AC46" s="12">
        <f>$X$17</f>
        <v>15</v>
      </c>
      <c r="AD46" s="12">
        <f>$X$18</f>
      </c>
      <c r="AE46" s="12">
        <f>$X$19</f>
      </c>
      <c r="AF46" s="12">
        <f>$Y$3</f>
        <v>15</v>
      </c>
      <c r="AG46" s="12">
        <f>$Y$4</f>
        <v>14</v>
      </c>
      <c r="AH46" s="12">
        <f>$Y$5</f>
        <v>13</v>
      </c>
      <c r="AI46" s="12">
        <f>$Y$6</f>
        <v>12</v>
      </c>
      <c r="AJ46" s="12">
        <f>$Y$7</f>
        <v>11</v>
      </c>
      <c r="AK46" s="12">
        <f>$Y$8</f>
        <v>10</v>
      </c>
      <c r="AL46" s="12">
        <f>$Y$9</f>
        <v>9</v>
      </c>
      <c r="AM46" s="12">
        <f>$Y$10</f>
        <v>8</v>
      </c>
      <c r="AN46" s="12">
        <f>$Y$11</f>
        <v>7</v>
      </c>
      <c r="AO46" s="12">
        <f>$Y$12</f>
        <v>6</v>
      </c>
      <c r="AP46" s="12">
        <f>$Y$13</f>
        <v>5</v>
      </c>
      <c r="AQ46" s="12">
        <f>$Y$14</f>
        <v>4</v>
      </c>
      <c r="AR46" s="12">
        <f>$Y$15</f>
        <v>3</v>
      </c>
      <c r="AS46" s="12">
        <f>$Y$16</f>
        <v>2</v>
      </c>
      <c r="AT46" s="12">
        <f>$Y$17</f>
        <v>1</v>
      </c>
      <c r="AU46" s="12">
        <f>$Y$18</f>
      </c>
      <c r="AV46" s="12">
        <f>$Y$19</f>
      </c>
      <c r="BC46" s="12">
        <f t="shared" si="17"/>
        <v>1</v>
      </c>
      <c r="BD46" s="12">
        <f t="shared" si="18"/>
        <v>2</v>
      </c>
      <c r="BE46" s="12">
        <f t="shared" si="19"/>
        <v>3</v>
      </c>
      <c r="BF46" s="12">
        <f t="shared" si="21"/>
        <v>4</v>
      </c>
      <c r="BG46" s="12">
        <f t="shared" si="26"/>
        <v>5</v>
      </c>
      <c r="BH46" s="12">
        <f t="shared" si="28"/>
        <v>6</v>
      </c>
      <c r="BI46" s="12">
        <f t="shared" si="30"/>
        <v>7</v>
      </c>
      <c r="BJ46" s="12">
        <f t="shared" si="32"/>
        <v>8</v>
      </c>
      <c r="BK46" s="12">
        <f t="shared" si="34"/>
        <v>9</v>
      </c>
      <c r="BL46" s="12">
        <f t="shared" si="36"/>
        <v>10</v>
      </c>
      <c r="BM46" s="12">
        <f t="shared" si="38"/>
        <v>11</v>
      </c>
      <c r="BN46" s="12">
        <f t="shared" si="40"/>
        <v>12</v>
      </c>
      <c r="BO46" s="12">
        <f>$Z$15</f>
        <v>13</v>
      </c>
      <c r="BP46" s="12">
        <f>$Z$16</f>
        <v>14</v>
      </c>
      <c r="BQ46" s="12">
        <f>$Z$17</f>
        <v>15</v>
      </c>
      <c r="BR46" s="12">
        <f>$Z$18</f>
      </c>
      <c r="BS46" s="12">
        <f>$Z$19</f>
      </c>
      <c r="BT46" s="12">
        <f>$AA$3</f>
        <v>15</v>
      </c>
      <c r="BU46" s="12">
        <f>$AA$4</f>
        <v>14</v>
      </c>
      <c r="BV46" s="12">
        <f>$AA$5</f>
        <v>13</v>
      </c>
      <c r="BW46" s="12">
        <f>$AA$6</f>
        <v>12</v>
      </c>
      <c r="BX46" s="12">
        <f>$AA$7</f>
        <v>11</v>
      </c>
      <c r="BY46" s="12">
        <f>$AA$8</f>
        <v>10</v>
      </c>
      <c r="BZ46" s="12">
        <f>$AA$9</f>
        <v>9</v>
      </c>
      <c r="CA46" s="12">
        <f>$AA$10</f>
        <v>8</v>
      </c>
      <c r="CB46" s="12">
        <f>$AA$11</f>
        <v>7</v>
      </c>
      <c r="CC46" s="12">
        <f>$AA$12</f>
        <v>6</v>
      </c>
      <c r="CD46" s="12">
        <f>$AA$13</f>
        <v>5</v>
      </c>
      <c r="CE46" s="12">
        <f>$AA$14</f>
        <v>4</v>
      </c>
      <c r="CF46" s="12">
        <f>$AA$15</f>
        <v>3</v>
      </c>
      <c r="CG46" s="12">
        <f>$AA$16</f>
        <v>2</v>
      </c>
      <c r="CH46" s="12">
        <f>$AA$17</f>
        <v>1</v>
      </c>
      <c r="CI46" s="12">
        <f>$AA$18</f>
      </c>
      <c r="CJ46" s="12">
        <f>$AA$19</f>
      </c>
    </row>
    <row r="47" spans="1:14" ht="12.75">
      <c r="A47" s="12">
        <f t="shared" si="4"/>
        <v>0</v>
      </c>
      <c r="B47" s="12">
        <f t="shared" si="22"/>
        <v>1</v>
      </c>
      <c r="C47" s="12">
        <f t="shared" si="5"/>
        <v>401</v>
      </c>
      <c r="D47" s="12">
        <f t="shared" si="7"/>
        <v>46</v>
      </c>
      <c r="E47" s="12">
        <f t="shared" si="23"/>
        <v>4</v>
      </c>
      <c r="F47" s="88">
        <v>15</v>
      </c>
      <c r="J47" s="74" t="str">
        <f t="shared" si="2"/>
        <v>O</v>
      </c>
      <c r="K47" s="12">
        <f t="shared" si="24"/>
      </c>
      <c r="L47" s="12" t="e">
        <f>IF('Skriv in'!#REF!=1,F47,J47)</f>
        <v>#REF!</v>
      </c>
      <c r="N47" s="12" t="s">
        <v>152</v>
      </c>
    </row>
    <row r="48" spans="1:12" ht="12.75">
      <c r="A48" s="12">
        <f t="shared" si="4"/>
        <v>0</v>
      </c>
      <c r="B48" s="12">
        <f t="shared" si="22"/>
        <v>2</v>
      </c>
      <c r="C48" s="12">
        <f t="shared" si="5"/>
        <v>402</v>
      </c>
      <c r="D48" s="12">
        <f t="shared" si="7"/>
        <v>47</v>
      </c>
      <c r="E48" s="12">
        <f t="shared" si="23"/>
        <v>4</v>
      </c>
      <c r="F48" s="88">
        <v>14</v>
      </c>
      <c r="J48" s="74" t="str">
        <f t="shared" si="2"/>
        <v>N</v>
      </c>
      <c r="K48" s="12">
        <f t="shared" si="24"/>
      </c>
      <c r="L48" s="12" t="e">
        <f>IF('Skriv in'!#REF!=1,F48,J48)</f>
        <v>#REF!</v>
      </c>
    </row>
    <row r="49" spans="1:48" ht="12.75">
      <c r="A49" s="12">
        <f t="shared" si="4"/>
        <v>0</v>
      </c>
      <c r="B49" s="12">
        <f t="shared" si="22"/>
        <v>3</v>
      </c>
      <c r="C49" s="12">
        <f t="shared" si="5"/>
        <v>403</v>
      </c>
      <c r="D49" s="12">
        <f t="shared" si="7"/>
        <v>48</v>
      </c>
      <c r="E49" s="12">
        <f t="shared" si="23"/>
        <v>4</v>
      </c>
      <c r="F49" s="88">
        <v>13</v>
      </c>
      <c r="J49" s="74" t="str">
        <f t="shared" si="2"/>
        <v>M</v>
      </c>
      <c r="K49" s="12">
        <f t="shared" si="24"/>
      </c>
      <c r="L49" s="12" t="e">
        <f>IF('Skriv in'!#REF!=1,F49,J49)</f>
        <v>#REF!</v>
      </c>
      <c r="N49" s="46">
        <f>P1</f>
        <v>15</v>
      </c>
      <c r="O49" s="12">
        <f>VLOOKUP($N$49,$N$32:$CP$46,42,1)</f>
        <v>1</v>
      </c>
      <c r="P49" s="12">
        <f>VLOOKUP($N$49,$N$32:$CP$46,43,1)</f>
        <v>2</v>
      </c>
      <c r="Q49" s="12">
        <f>VLOOKUP($N$49,$N$32:$CP$46,44,1)</f>
        <v>3</v>
      </c>
      <c r="R49" s="12">
        <f>VLOOKUP($N$49,$N$32:$CP$46,45,1)</f>
        <v>4</v>
      </c>
      <c r="S49" s="12">
        <f>VLOOKUP($N$49,$N$32:$CP$46,46,1)</f>
        <v>5</v>
      </c>
      <c r="T49" s="12">
        <f>VLOOKUP($N$49,$N$32:$CP$46,47,1)</f>
        <v>6</v>
      </c>
      <c r="U49" s="12">
        <f>VLOOKUP($N$49,$N$32:$CP$46,48,1)</f>
        <v>7</v>
      </c>
      <c r="V49" s="12">
        <f>VLOOKUP($N$49,$N$32:$CP$46,49,1)</f>
        <v>8</v>
      </c>
      <c r="W49" s="12">
        <f>VLOOKUP($N$49,$N$32:$CP$46,50,1)</f>
        <v>9</v>
      </c>
      <c r="X49" s="12">
        <f>VLOOKUP($N$49,$N$32:$CP$46,51,1)</f>
        <v>10</v>
      </c>
      <c r="Y49" s="12">
        <f>VLOOKUP($N$49,$N$32:$CP$46,52,1)</f>
        <v>11</v>
      </c>
      <c r="Z49" s="12">
        <f>VLOOKUP($N$49,$N$32:$CP$46,53,1)</f>
        <v>12</v>
      </c>
      <c r="AA49" s="12">
        <f>VLOOKUP($N$49,$N$32:$CP$46,54,1)</f>
        <v>13</v>
      </c>
      <c r="AB49" s="12">
        <f>VLOOKUP($N$49,$N$32:$CP$46,55,1)</f>
        <v>14</v>
      </c>
      <c r="AC49" s="12">
        <f>VLOOKUP($N$49,$N$32:$CP$46,56,1)</f>
        <v>15</v>
      </c>
      <c r="AD49" s="12">
        <f>VLOOKUP($N$49,$N$32:$CP$46,57,1)</f>
        <v>15</v>
      </c>
      <c r="AE49" s="12">
        <f>VLOOKUP($N$49,$N$32:$CP$46,58,1)</f>
        <v>14</v>
      </c>
      <c r="AF49" s="12">
        <f>VLOOKUP($N$49,$N$32:$CP$46,59,1)</f>
        <v>13</v>
      </c>
      <c r="AG49" s="12">
        <f>VLOOKUP($N$49,$N$32:$CP$46,60,1)</f>
        <v>12</v>
      </c>
      <c r="AH49" s="12">
        <f>VLOOKUP($N$49,$N$32:$CP$46,61,1)</f>
        <v>11</v>
      </c>
      <c r="AI49" s="12">
        <f>VLOOKUP($N$49,$N$32:$CP$46,62,1)</f>
        <v>10</v>
      </c>
      <c r="AJ49" s="12">
        <f>VLOOKUP($N$49,$N$32:$CP$46,63,1)</f>
        <v>9</v>
      </c>
      <c r="AK49" s="12">
        <f>VLOOKUP($N$49,$N$32:$CP$46,64,1)</f>
        <v>8</v>
      </c>
      <c r="AL49" s="12">
        <f>VLOOKUP($N$49,$N$32:$CP$46,65,1)</f>
        <v>7</v>
      </c>
      <c r="AM49" s="12">
        <f>VLOOKUP($N$49,$N$32:$CP$46,66,1)</f>
        <v>6</v>
      </c>
      <c r="AN49" s="12">
        <f>VLOOKUP($N$49,$N$32:$CP$46,67,1)</f>
        <v>5</v>
      </c>
      <c r="AO49" s="12">
        <f>VLOOKUP($N$49,$N$32:$CP$46,68,1)</f>
        <v>4</v>
      </c>
      <c r="AP49" s="12">
        <f>VLOOKUP($N$49,$N$32:$CP$46,69,1)</f>
        <v>3</v>
      </c>
      <c r="AQ49" s="12">
        <f>VLOOKUP($N$49,$N$32:$CP$46,70,1)</f>
        <v>2</v>
      </c>
      <c r="AR49" s="12">
        <f>VLOOKUP($N$49,$N$32:$CP$46,71,1)</f>
        <v>1</v>
      </c>
      <c r="AS49" s="12">
        <f>VLOOKUP($N$49,$N$32:$CP$46,72,1)</f>
        <v>0</v>
      </c>
      <c r="AT49" s="12">
        <f>VLOOKUP($N$49,$N$32:$CP$46,73,1)</f>
        <v>0</v>
      </c>
      <c r="AU49" s="12">
        <f>VLOOKUP($N$49,$N$32:$CP$46,74,1)</f>
        <v>0</v>
      </c>
      <c r="AV49" s="12">
        <f>VLOOKUP($N$49,$N$32:$CP$46,75,1)</f>
        <v>0</v>
      </c>
    </row>
    <row r="50" spans="1:48" ht="12.75">
      <c r="A50" s="12">
        <f t="shared" si="4"/>
        <v>0</v>
      </c>
      <c r="B50" s="12">
        <f t="shared" si="22"/>
        <v>4</v>
      </c>
      <c r="C50" s="12">
        <f t="shared" si="5"/>
        <v>404</v>
      </c>
      <c r="D50" s="12">
        <f t="shared" si="7"/>
        <v>49</v>
      </c>
      <c r="E50" s="12">
        <f t="shared" si="23"/>
        <v>4</v>
      </c>
      <c r="F50" s="88">
        <v>12</v>
      </c>
      <c r="J50" s="74" t="str">
        <f t="shared" si="2"/>
        <v>L</v>
      </c>
      <c r="K50" s="12">
        <f t="shared" si="24"/>
      </c>
      <c r="L50" s="12" t="e">
        <f>IF('Skriv in'!#REF!=1,F50,J50)</f>
        <v>#REF!</v>
      </c>
      <c r="N50" s="46">
        <f>N49</f>
        <v>15</v>
      </c>
      <c r="O50" s="12">
        <f>VLOOKUP($N$49,$N$32:$CP$46,2,1)</f>
        <v>1</v>
      </c>
      <c r="P50" s="12">
        <f>VLOOKUP($N$49,$N$32:$CP$46,3,1)</f>
        <v>2</v>
      </c>
      <c r="Q50" s="12">
        <f>VLOOKUP($N$49,$N$32:$CP$46,4,1)</f>
        <v>3</v>
      </c>
      <c r="R50" s="12">
        <f>VLOOKUP($N$49,$N$32:$CP$46,5,1)</f>
        <v>4</v>
      </c>
      <c r="S50" s="12">
        <f>VLOOKUP($N$49,$N$32:$CP$46,6,1)</f>
        <v>5</v>
      </c>
      <c r="T50" s="12">
        <f>VLOOKUP($N$49,$N$32:$CP$46,7,1)</f>
        <v>6</v>
      </c>
      <c r="U50" s="12">
        <f>VLOOKUP($N$49,$N$32:$CP$46,8,1)</f>
        <v>7</v>
      </c>
      <c r="V50" s="12">
        <f>VLOOKUP($N$49,$N$32:$CP$46,9,1)</f>
        <v>8</v>
      </c>
      <c r="W50" s="12">
        <f>VLOOKUP($N$49,$N$32:$CP$46,10,1)</f>
        <v>9</v>
      </c>
      <c r="X50" s="12">
        <f>VLOOKUP($N$49,$N$32:$CP$46,11,1)</f>
        <v>10</v>
      </c>
      <c r="Y50" s="12">
        <f>VLOOKUP($N$49,$N$32:$CP$46,12,1)</f>
        <v>11</v>
      </c>
      <c r="Z50" s="12">
        <f>VLOOKUP($N$49,$N$32:$CP$46,13,1)</f>
        <v>12</v>
      </c>
      <c r="AA50" s="12">
        <f>VLOOKUP($N$49,$N$32:$CP$46,14,1)</f>
        <v>13</v>
      </c>
      <c r="AB50" s="12">
        <f>VLOOKUP($N$49,$N$32:$CP$46,15,1)</f>
        <v>14</v>
      </c>
      <c r="AC50" s="12">
        <f>VLOOKUP($N$49,$N$32:$CP$46,16,1)</f>
        <v>15</v>
      </c>
      <c r="AD50" s="12">
        <f>VLOOKUP($N$49,$N$32:$CP$46,17,1)</f>
        <v>15</v>
      </c>
      <c r="AE50" s="12">
        <f>VLOOKUP($N$49,$N$32:$CP$46,18,1)</f>
        <v>14</v>
      </c>
      <c r="AF50" s="12">
        <f>VLOOKUP($N$49,$N$32:$CP$46,19,1)</f>
        <v>13</v>
      </c>
      <c r="AG50" s="12">
        <f>VLOOKUP($N$49,$N$32:$CP$46,20,1)</f>
        <v>12</v>
      </c>
      <c r="AH50" s="12">
        <f>VLOOKUP($N$49,$N$32:$CP$46,21,1)</f>
        <v>11</v>
      </c>
      <c r="AI50" s="12">
        <f>VLOOKUP($N$49,$N$32:$CP$46,22,1)</f>
        <v>10</v>
      </c>
      <c r="AJ50" s="12">
        <f>VLOOKUP($N$49,$N$32:$CP$46,23,1)</f>
        <v>9</v>
      </c>
      <c r="AK50" s="12">
        <f>VLOOKUP($N$49,$N$32:$CP$46,24,1)</f>
        <v>8</v>
      </c>
      <c r="AL50" s="12">
        <f>VLOOKUP($N$49,$N$32:$CP$46,25,1)</f>
        <v>7</v>
      </c>
      <c r="AM50" s="12">
        <f>VLOOKUP($N$49,$N$32:$CP$46,26,1)</f>
        <v>6</v>
      </c>
      <c r="AN50" s="12">
        <f>VLOOKUP($N$49,$N$32:$CP$46,27,1)</f>
        <v>5</v>
      </c>
      <c r="AO50" s="12">
        <f>VLOOKUP($N$49,$N$32:$CP$46,28,1)</f>
        <v>4</v>
      </c>
      <c r="AP50" s="12">
        <f>VLOOKUP($N$49,$N$32:$CP$46,29,1)</f>
        <v>3</v>
      </c>
      <c r="AQ50" s="12">
        <f>VLOOKUP($N$49,$N$32:$CP$46,30,1)</f>
        <v>2</v>
      </c>
      <c r="AR50" s="12">
        <f>VLOOKUP($N$49,$N$32:$CP$46,31,1)</f>
        <v>1</v>
      </c>
      <c r="AS50" s="12">
        <f>VLOOKUP($N$49,$N$32:$CP$46,32,1)</f>
        <v>0</v>
      </c>
      <c r="AT50" s="12">
        <f>VLOOKUP($N$49,$N$32:$CP$46,33,1)</f>
        <v>0</v>
      </c>
      <c r="AU50" s="12">
        <f>VLOOKUP($N$49,$N$32:$CP$46,34,1)</f>
        <v>0</v>
      </c>
      <c r="AV50" s="12">
        <f>VLOOKUP($N$49,$N$32:$CP$46,35,1)</f>
        <v>0</v>
      </c>
    </row>
    <row r="51" spans="1:14" ht="12.75">
      <c r="A51" s="12">
        <f t="shared" si="4"/>
        <v>0</v>
      </c>
      <c r="B51" s="12">
        <f t="shared" si="22"/>
        <v>5</v>
      </c>
      <c r="C51" s="12">
        <f t="shared" si="5"/>
        <v>405</v>
      </c>
      <c r="D51" s="12">
        <f t="shared" si="7"/>
        <v>50</v>
      </c>
      <c r="E51" s="12">
        <f t="shared" si="23"/>
        <v>4</v>
      </c>
      <c r="F51" s="88">
        <v>11</v>
      </c>
      <c r="J51" s="74" t="str">
        <f t="shared" si="2"/>
        <v>K</v>
      </c>
      <c r="K51" s="12">
        <f t="shared" si="24"/>
      </c>
      <c r="L51" s="12" t="e">
        <f>IF('Skriv in'!#REF!=1,F51,J51)</f>
        <v>#REF!</v>
      </c>
      <c r="N51" s="12">
        <f>2*N50</f>
        <v>30</v>
      </c>
    </row>
    <row r="52" spans="1:12" ht="12.75">
      <c r="A52" s="12">
        <f t="shared" si="4"/>
        <v>0</v>
      </c>
      <c r="B52" s="12">
        <f t="shared" si="22"/>
        <v>6</v>
      </c>
      <c r="C52" s="12">
        <f t="shared" si="5"/>
        <v>406</v>
      </c>
      <c r="D52" s="12">
        <f t="shared" si="7"/>
        <v>51</v>
      </c>
      <c r="E52" s="12">
        <f t="shared" si="23"/>
        <v>4</v>
      </c>
      <c r="F52" s="88">
        <v>10</v>
      </c>
      <c r="J52" s="74" t="str">
        <f t="shared" si="2"/>
        <v>J</v>
      </c>
      <c r="K52" s="12">
        <f t="shared" si="24"/>
      </c>
      <c r="L52" s="12" t="e">
        <f>IF('Skriv in'!#REF!=1,F52,J52)</f>
        <v>#REF!</v>
      </c>
    </row>
    <row r="53" spans="1:12" ht="12.75">
      <c r="A53" s="12">
        <f t="shared" si="4"/>
        <v>0</v>
      </c>
      <c r="B53" s="12">
        <f t="shared" si="22"/>
        <v>7</v>
      </c>
      <c r="C53" s="12">
        <f t="shared" si="5"/>
        <v>407</v>
      </c>
      <c r="D53" s="12">
        <f t="shared" si="7"/>
        <v>52</v>
      </c>
      <c r="E53" s="12">
        <f t="shared" si="23"/>
        <v>4</v>
      </c>
      <c r="F53" s="88">
        <v>9</v>
      </c>
      <c r="J53" s="74" t="str">
        <f t="shared" si="2"/>
        <v>I</v>
      </c>
      <c r="K53" s="12">
        <f t="shared" si="24"/>
      </c>
      <c r="L53" s="12" t="e">
        <f>IF('Skriv in'!#REF!=1,F53,J53)</f>
        <v>#REF!</v>
      </c>
    </row>
    <row r="54" spans="1:14" ht="12.75">
      <c r="A54" s="12">
        <f t="shared" si="4"/>
        <v>0</v>
      </c>
      <c r="B54" s="12">
        <f t="shared" si="22"/>
        <v>8</v>
      </c>
      <c r="C54" s="12">
        <f t="shared" si="5"/>
        <v>408</v>
      </c>
      <c r="D54" s="12">
        <f t="shared" si="7"/>
        <v>53</v>
      </c>
      <c r="E54" s="12">
        <f t="shared" si="23"/>
        <v>4</v>
      </c>
      <c r="F54" s="88">
        <v>8</v>
      </c>
      <c r="J54" s="74" t="str">
        <f t="shared" si="2"/>
        <v>H</v>
      </c>
      <c r="K54" s="12">
        <f t="shared" si="24"/>
      </c>
      <c r="L54" s="12" t="e">
        <f>IF('Skriv in'!#REF!=1,F54,J54)</f>
        <v>#REF!</v>
      </c>
      <c r="N54" s="12" t="s">
        <v>154</v>
      </c>
    </row>
    <row r="55" spans="1:12" ht="12.75">
      <c r="A55" s="12">
        <f t="shared" si="4"/>
        <v>0</v>
      </c>
      <c r="B55" s="12">
        <f t="shared" si="22"/>
        <v>9</v>
      </c>
      <c r="C55" s="12">
        <f t="shared" si="5"/>
        <v>409</v>
      </c>
      <c r="D55" s="12">
        <f t="shared" si="7"/>
        <v>54</v>
      </c>
      <c r="E55" s="12">
        <f t="shared" si="23"/>
        <v>4</v>
      </c>
      <c r="F55" s="88">
        <v>7</v>
      </c>
      <c r="J55" s="74" t="str">
        <f t="shared" si="2"/>
        <v>G</v>
      </c>
      <c r="K55" s="12">
        <f t="shared" si="24"/>
      </c>
      <c r="L55" s="12" t="e">
        <f>IF('Skriv in'!#REF!=1,F55,J55)</f>
        <v>#REF!</v>
      </c>
    </row>
    <row r="56" spans="1:12" ht="12.75">
      <c r="A56" s="12">
        <f t="shared" si="4"/>
        <v>0</v>
      </c>
      <c r="B56" s="12">
        <f t="shared" si="22"/>
        <v>10</v>
      </c>
      <c r="C56" s="12">
        <f t="shared" si="5"/>
        <v>410</v>
      </c>
      <c r="D56" s="12">
        <f t="shared" si="7"/>
        <v>55</v>
      </c>
      <c r="E56" s="12">
        <f t="shared" si="23"/>
        <v>4</v>
      </c>
      <c r="F56" s="88">
        <v>6</v>
      </c>
      <c r="J56" s="74" t="str">
        <f t="shared" si="2"/>
        <v>F</v>
      </c>
      <c r="K56" s="12">
        <f t="shared" si="24"/>
      </c>
      <c r="L56" s="12" t="e">
        <f>IF('Skriv in'!#REF!=1,F56,J56)</f>
        <v>#REF!</v>
      </c>
    </row>
    <row r="57" spans="1:12" ht="12.75">
      <c r="A57" s="12">
        <f t="shared" si="4"/>
        <v>0</v>
      </c>
      <c r="B57" s="12">
        <f t="shared" si="22"/>
        <v>11</v>
      </c>
      <c r="C57" s="12">
        <f t="shared" si="5"/>
        <v>411</v>
      </c>
      <c r="D57" s="12">
        <f t="shared" si="7"/>
        <v>56</v>
      </c>
      <c r="E57" s="12">
        <f t="shared" si="23"/>
        <v>4</v>
      </c>
      <c r="F57" s="88">
        <v>5</v>
      </c>
      <c r="J57" s="74" t="str">
        <f t="shared" si="2"/>
        <v>E</v>
      </c>
      <c r="K57" s="12">
        <f t="shared" si="24"/>
      </c>
      <c r="L57" s="12" t="e">
        <f>IF('Skriv in'!#REF!=1,F57,J57)</f>
        <v>#REF!</v>
      </c>
    </row>
    <row r="58" spans="1:46" ht="12.75">
      <c r="A58" s="12">
        <f t="shared" si="4"/>
        <v>0</v>
      </c>
      <c r="B58" s="12">
        <f t="shared" si="22"/>
        <v>12</v>
      </c>
      <c r="C58" s="12">
        <f t="shared" si="5"/>
        <v>412</v>
      </c>
      <c r="D58" s="12">
        <f t="shared" si="7"/>
        <v>57</v>
      </c>
      <c r="E58" s="12">
        <f t="shared" si="23"/>
        <v>4</v>
      </c>
      <c r="F58" s="88">
        <v>4</v>
      </c>
      <c r="J58" s="74" t="str">
        <f t="shared" si="2"/>
        <v>D</v>
      </c>
      <c r="K58" s="12">
        <f t="shared" si="24"/>
      </c>
      <c r="L58" s="12" t="e">
        <f>IF('Skriv in'!#REF!=1,F58,J58)</f>
        <v>#REF!</v>
      </c>
      <c r="N58" s="46">
        <f>N50</f>
        <v>15</v>
      </c>
      <c r="O58" s="12">
        <f aca="true" t="shared" si="41" ref="O58:T58">IF($N$49=3,O32,IF($N$49=4,O33,IF($N$49=5,O34,IF($N$49=6,O35,IF($N$49=7,O36,IF($N$49=8,O37,0))))))</f>
        <v>0</v>
      </c>
      <c r="P58" s="12">
        <f t="shared" si="41"/>
        <v>0</v>
      </c>
      <c r="Q58" s="12">
        <f t="shared" si="41"/>
        <v>0</v>
      </c>
      <c r="R58" s="12">
        <f t="shared" si="41"/>
        <v>0</v>
      </c>
      <c r="S58" s="12">
        <f t="shared" si="41"/>
        <v>0</v>
      </c>
      <c r="T58" s="12">
        <f t="shared" si="41"/>
        <v>0</v>
      </c>
      <c r="U58" s="12">
        <f>IF($N$49=3,BC32,IF($N$49=4,U33,IF($N$49=5,U34,IF($N$49=6,U35,IF($N$49=7,U36,IF($N$49=8,U37,0))))))</f>
        <v>0</v>
      </c>
      <c r="V58" s="12">
        <f>IF($N$49=3,BD32,IF($N$49=4,V33,IF($N$49=5,V34,IF($N$49=6,V35,IF($N$49=7,V36,IF($N$49=8,V37,0))))))</f>
        <v>0</v>
      </c>
      <c r="W58" s="12">
        <f>IF($N$49=3,BE32,IF($N$49=4,BC33,IF($N$49=5,W34,IF($N$49=6,W35,IF($N$49=7,W36,IF($N$49=8,W37,0))))))</f>
        <v>0</v>
      </c>
      <c r="X58" s="12">
        <f>IF($N$49=3,BF32,IF($N$49=4,BD33,IF($N$49=5,X34,IF($N$49=6,X35,IF($N$49=7,X36,IF($N$49=8,X37,0))))))</f>
        <v>0</v>
      </c>
      <c r="Y58" s="12">
        <f>IF($N$49=3,BG32,IF($N$49=4,BE33,IF($N$49=5,BC34,IF($N$49=6,Y35,IF($N$49=7,Y36,IF($N$49=8,Y37,0))))))</f>
        <v>0</v>
      </c>
      <c r="Z58" s="12">
        <f>IF($N$49=3,BH32,IF($N$49=4,BF33,IF($N$49=5,BD34,IF($N$49=6,Z35,IF($N$49=7,Z36,IF($N$49=8,Z37,0))))))</f>
        <v>0</v>
      </c>
      <c r="AA58" s="12">
        <f>IF($N$49=3,BI32,IF($N$49=4,BG33,IF($N$49=5,BE34,IF($N$49=6,BC35,IF($N$49=7,AA36,IF($N$49=8,AA37,0))))))</f>
        <v>0</v>
      </c>
      <c r="AB58" s="12">
        <f>IF($N$49=3,BJ32,IF($N$49=4,BH33,IF($N$49=5,BF34,IF($N$49=6,BD35,IF($N$49=7,AB36,IF($N$49=8,AB37,0))))))</f>
        <v>0</v>
      </c>
      <c r="AC58" s="12">
        <f>IF($N$49=3,BK32,IF($N$49=4,BI33,IF($N$49=5,BG34,IF($N$49=6,BE35,IF($N$49=7,BC36,IF($N$49=8,AC37,0))))))</f>
        <v>0</v>
      </c>
      <c r="AD58" s="12">
        <f>IF($N$49=3,BL32,IF($N$49=4,BJ33,IF($N$49=5,BH34,IF($N$49=6,BF35,IF($N$49=7,BD36,IF($N$49=8,AD37,0))))))</f>
        <v>0</v>
      </c>
      <c r="AE58" s="12">
        <f aca="true" t="shared" si="42" ref="AE58:AT58">IF($N$49=3,BM32,IF($N$49=4,BK33,IF($N$49=5,BI34,IF($N$49=6,BG35,IF($N$49=7,BE36,IF($N$49=8,BC37,0))))))</f>
        <v>0</v>
      </c>
      <c r="AF58" s="12">
        <f t="shared" si="42"/>
        <v>0</v>
      </c>
      <c r="AG58" s="12">
        <f t="shared" si="42"/>
        <v>0</v>
      </c>
      <c r="AH58" s="12">
        <f t="shared" si="42"/>
        <v>0</v>
      </c>
      <c r="AI58" s="12">
        <f t="shared" si="42"/>
        <v>0</v>
      </c>
      <c r="AJ58" s="12">
        <f t="shared" si="42"/>
        <v>0</v>
      </c>
      <c r="AK58" s="12">
        <f t="shared" si="42"/>
        <v>0</v>
      </c>
      <c r="AL58" s="12">
        <f t="shared" si="42"/>
        <v>0</v>
      </c>
      <c r="AM58" s="12">
        <f t="shared" si="42"/>
        <v>0</v>
      </c>
      <c r="AN58" s="12">
        <f t="shared" si="42"/>
        <v>0</v>
      </c>
      <c r="AO58" s="12">
        <f t="shared" si="42"/>
        <v>0</v>
      </c>
      <c r="AP58" s="12">
        <f t="shared" si="42"/>
        <v>0</v>
      </c>
      <c r="AQ58" s="12">
        <f t="shared" si="42"/>
        <v>0</v>
      </c>
      <c r="AR58" s="12">
        <f t="shared" si="42"/>
        <v>0</v>
      </c>
      <c r="AS58" s="12">
        <f t="shared" si="42"/>
        <v>0</v>
      </c>
      <c r="AT58" s="12">
        <f t="shared" si="42"/>
        <v>0</v>
      </c>
    </row>
    <row r="59" spans="1:12" ht="12.75">
      <c r="A59" s="12">
        <f t="shared" si="4"/>
        <v>0</v>
      </c>
      <c r="B59" s="12">
        <f t="shared" si="22"/>
        <v>13</v>
      </c>
      <c r="C59" s="12">
        <f t="shared" si="5"/>
        <v>413</v>
      </c>
      <c r="D59" s="12">
        <f t="shared" si="7"/>
        <v>58</v>
      </c>
      <c r="E59" s="12">
        <f t="shared" si="23"/>
        <v>4</v>
      </c>
      <c r="F59" s="88">
        <v>3</v>
      </c>
      <c r="J59" s="74" t="str">
        <f t="shared" si="2"/>
        <v>C</v>
      </c>
      <c r="K59" s="12">
        <f t="shared" si="24"/>
      </c>
      <c r="L59" s="12" t="e">
        <f>IF('Skriv in'!#REF!=1,F59,J59)</f>
        <v>#REF!</v>
      </c>
    </row>
    <row r="60" spans="1:12" ht="12.75">
      <c r="A60" s="12">
        <f t="shared" si="4"/>
        <v>0</v>
      </c>
      <c r="B60" s="12">
        <f t="shared" si="22"/>
        <v>14</v>
      </c>
      <c r="C60" s="12">
        <f t="shared" si="5"/>
        <v>414</v>
      </c>
      <c r="D60" s="12">
        <f t="shared" si="7"/>
        <v>59</v>
      </c>
      <c r="E60" s="12">
        <f t="shared" si="23"/>
        <v>4</v>
      </c>
      <c r="F60" s="88">
        <v>2</v>
      </c>
      <c r="J60" s="74" t="str">
        <f t="shared" si="2"/>
        <v>B</v>
      </c>
      <c r="K60" s="12">
        <f t="shared" si="24"/>
      </c>
      <c r="L60" s="12" t="e">
        <f>IF('Skriv in'!#REF!=1,F60,J60)</f>
        <v>#REF!</v>
      </c>
    </row>
    <row r="61" spans="1:12" ht="12.75">
      <c r="A61" s="12" t="str">
        <f t="shared" si="4"/>
        <v>A4</v>
      </c>
      <c r="B61" s="12">
        <f t="shared" si="22"/>
        <v>15</v>
      </c>
      <c r="C61" s="12">
        <f t="shared" si="5"/>
        <v>415</v>
      </c>
      <c r="D61" s="12">
        <f t="shared" si="7"/>
        <v>60</v>
      </c>
      <c r="E61" s="12">
        <f t="shared" si="23"/>
        <v>4</v>
      </c>
      <c r="F61" s="88">
        <v>1</v>
      </c>
      <c r="J61" s="74" t="str">
        <f aca="true" t="shared" si="43" ref="J61:J69">IF(F61&lt;9,(IF(F61&lt;5,(IF(F61=1,"A",IF(F61=2,"B",IF(F61=3,"C",IF(F61=4,"D",""))))),(IF(F61=5,"E",IF(F61=6,"F",IF(F61=7,"G","H")))))),(IF(F61&gt;13,(IF(F61=14,"N",IF(F61=15,"O",IF(F61=16,"P",IF(F61=17,"Q",""))))),(IF(F61=9,"I",IF(F61=10,"J",IF(F61=11,"K",IF(F61=12,"L","M"))))))))</f>
        <v>A</v>
      </c>
      <c r="K61" s="12">
        <f t="shared" si="24"/>
        <v>4</v>
      </c>
      <c r="L61" s="12" t="e">
        <f>IF('Skriv in'!#REF!=1,F61,J61)</f>
        <v>#REF!</v>
      </c>
    </row>
    <row r="62" spans="1:17" ht="12.75">
      <c r="A62" s="12">
        <f t="shared" si="4"/>
        <v>0</v>
      </c>
      <c r="B62" s="12" t="e">
        <f t="shared" si="22"/>
        <v>#VALUE!</v>
      </c>
      <c r="C62" s="12" t="e">
        <f t="shared" si="5"/>
        <v>#VALUE!</v>
      </c>
      <c r="D62" s="12">
        <f t="shared" si="7"/>
      </c>
      <c r="E62" s="12">
        <f t="shared" si="23"/>
      </c>
      <c r="F62" s="88"/>
      <c r="J62" s="74">
        <f t="shared" si="43"/>
      </c>
      <c r="K62" s="12">
        <f t="shared" si="24"/>
      </c>
      <c r="L62" s="12" t="e">
        <f>IF('Skriv in'!#REF!=1,F62,J62)</f>
        <v>#REF!</v>
      </c>
      <c r="N62" s="12" t="s">
        <v>155</v>
      </c>
      <c r="Q62" s="48" t="e">
        <f>'Skriv in'!#REF!</f>
        <v>#REF!</v>
      </c>
    </row>
    <row r="63" spans="1:34" ht="12.75">
      <c r="A63" s="12">
        <f t="shared" si="4"/>
        <v>0</v>
      </c>
      <c r="B63" s="12" t="e">
        <f t="shared" si="22"/>
        <v>#VALUE!</v>
      </c>
      <c r="C63" s="12" t="e">
        <f t="shared" si="5"/>
        <v>#VALUE!</v>
      </c>
      <c r="D63" s="12">
        <f t="shared" si="7"/>
      </c>
      <c r="E63" s="12">
        <f t="shared" si="23"/>
      </c>
      <c r="F63" s="88"/>
      <c r="J63" s="74">
        <f t="shared" si="43"/>
      </c>
      <c r="K63" s="12">
        <f t="shared" si="24"/>
      </c>
      <c r="L63" s="12" t="e">
        <f>IF('Skriv in'!#REF!=1,F63,J63)</f>
        <v>#REF!</v>
      </c>
      <c r="O63" s="12" t="e">
        <f>IF($Q$62=$N$26,O27,"")</f>
        <v>#REF!</v>
      </c>
      <c r="P63" s="12" t="e">
        <f aca="true" t="shared" si="44" ref="P63:AH63">IF($Q$62=$N$26,P27,"")</f>
        <v>#REF!</v>
      </c>
      <c r="Q63" s="12" t="e">
        <f t="shared" si="44"/>
        <v>#REF!</v>
      </c>
      <c r="R63" s="12" t="e">
        <f t="shared" si="44"/>
        <v>#REF!</v>
      </c>
      <c r="S63" s="12" t="e">
        <f t="shared" si="44"/>
        <v>#REF!</v>
      </c>
      <c r="T63" s="12" t="e">
        <f t="shared" si="44"/>
        <v>#REF!</v>
      </c>
      <c r="U63" s="12" t="e">
        <f t="shared" si="44"/>
        <v>#REF!</v>
      </c>
      <c r="V63" s="12" t="e">
        <f t="shared" si="44"/>
        <v>#REF!</v>
      </c>
      <c r="W63" s="12" t="e">
        <f t="shared" si="44"/>
        <v>#REF!</v>
      </c>
      <c r="X63" s="12" t="e">
        <f t="shared" si="44"/>
        <v>#REF!</v>
      </c>
      <c r="Y63" s="12" t="e">
        <f t="shared" si="44"/>
        <v>#REF!</v>
      </c>
      <c r="Z63" s="12" t="e">
        <f t="shared" si="44"/>
        <v>#REF!</v>
      </c>
      <c r="AA63" s="12" t="e">
        <f t="shared" si="44"/>
        <v>#REF!</v>
      </c>
      <c r="AB63" s="12" t="e">
        <f t="shared" si="44"/>
        <v>#REF!</v>
      </c>
      <c r="AC63" s="12" t="e">
        <f t="shared" si="44"/>
        <v>#REF!</v>
      </c>
      <c r="AD63" s="12" t="e">
        <f t="shared" si="44"/>
        <v>#REF!</v>
      </c>
      <c r="AE63" s="12" t="e">
        <f t="shared" si="44"/>
        <v>#REF!</v>
      </c>
      <c r="AF63" s="12" t="e">
        <f t="shared" si="44"/>
        <v>#REF!</v>
      </c>
      <c r="AG63" s="12" t="e">
        <f t="shared" si="44"/>
        <v>#REF!</v>
      </c>
      <c r="AH63" s="12" t="e">
        <f t="shared" si="44"/>
        <v>#REF!</v>
      </c>
    </row>
    <row r="64" spans="1:48" ht="12.75">
      <c r="A64" s="12">
        <f t="shared" si="4"/>
        <v>0</v>
      </c>
      <c r="B64" s="12" t="e">
        <f t="shared" si="22"/>
        <v>#VALUE!</v>
      </c>
      <c r="C64" s="12" t="e">
        <f t="shared" si="5"/>
        <v>#VALUE!</v>
      </c>
      <c r="D64" s="12">
        <f t="shared" si="7"/>
      </c>
      <c r="E64" s="12">
        <f t="shared" si="23"/>
      </c>
      <c r="F64" s="88"/>
      <c r="J64" s="74">
        <f t="shared" si="43"/>
      </c>
      <c r="K64" s="12">
        <f t="shared" si="24"/>
      </c>
      <c r="L64" s="12" t="e">
        <f>IF('Skriv in'!#REF!=1,F64,J64)</f>
        <v>#REF!</v>
      </c>
      <c r="O64" s="12" t="e">
        <f>IF($Q$62=$N$26,O28,IF($Q$62=$N$47,O49,""))</f>
        <v>#REF!</v>
      </c>
      <c r="P64" s="12" t="e">
        <f aca="true" t="shared" si="45" ref="P64:AH64">IF($Q$62=$N$26,P28,IF($Q$62=$N$47,P49,""))</f>
        <v>#REF!</v>
      </c>
      <c r="Q64" s="12" t="e">
        <f t="shared" si="45"/>
        <v>#REF!</v>
      </c>
      <c r="R64" s="12" t="e">
        <f t="shared" si="45"/>
        <v>#REF!</v>
      </c>
      <c r="S64" s="12" t="e">
        <f t="shared" si="45"/>
        <v>#REF!</v>
      </c>
      <c r="T64" s="12" t="e">
        <f t="shared" si="45"/>
        <v>#REF!</v>
      </c>
      <c r="U64" s="12" t="e">
        <f t="shared" si="45"/>
        <v>#REF!</v>
      </c>
      <c r="V64" s="12" t="e">
        <f t="shared" si="45"/>
        <v>#REF!</v>
      </c>
      <c r="W64" s="12" t="e">
        <f t="shared" si="45"/>
        <v>#REF!</v>
      </c>
      <c r="X64" s="12" t="e">
        <f t="shared" si="45"/>
        <v>#REF!</v>
      </c>
      <c r="Y64" s="12" t="e">
        <f t="shared" si="45"/>
        <v>#REF!</v>
      </c>
      <c r="Z64" s="12" t="e">
        <f t="shared" si="45"/>
        <v>#REF!</v>
      </c>
      <c r="AA64" s="12" t="e">
        <f t="shared" si="45"/>
        <v>#REF!</v>
      </c>
      <c r="AB64" s="12" t="e">
        <f t="shared" si="45"/>
        <v>#REF!</v>
      </c>
      <c r="AC64" s="12" t="e">
        <f t="shared" si="45"/>
        <v>#REF!</v>
      </c>
      <c r="AD64" s="12" t="e">
        <f t="shared" si="45"/>
        <v>#REF!</v>
      </c>
      <c r="AE64" s="12" t="e">
        <f t="shared" si="45"/>
        <v>#REF!</v>
      </c>
      <c r="AF64" s="12" t="e">
        <f t="shared" si="45"/>
        <v>#REF!</v>
      </c>
      <c r="AG64" s="12" t="e">
        <f t="shared" si="45"/>
        <v>#REF!</v>
      </c>
      <c r="AH64" s="12" t="e">
        <f t="shared" si="45"/>
        <v>#REF!</v>
      </c>
      <c r="AI64" s="12" t="e">
        <f aca="true" t="shared" si="46" ref="AI64:AS64">IF($Q$62=$N$26,AI28,IF($Q$62=$N$47,AI49,""))</f>
        <v>#REF!</v>
      </c>
      <c r="AJ64" s="12" t="e">
        <f t="shared" si="46"/>
        <v>#REF!</v>
      </c>
      <c r="AK64" s="12" t="e">
        <f t="shared" si="46"/>
        <v>#REF!</v>
      </c>
      <c r="AL64" s="12" t="e">
        <f t="shared" si="46"/>
        <v>#REF!</v>
      </c>
      <c r="AM64" s="12" t="e">
        <f t="shared" si="46"/>
        <v>#REF!</v>
      </c>
      <c r="AN64" s="12" t="e">
        <f t="shared" si="46"/>
        <v>#REF!</v>
      </c>
      <c r="AO64" s="12" t="e">
        <f t="shared" si="46"/>
        <v>#REF!</v>
      </c>
      <c r="AP64" s="12" t="e">
        <f t="shared" si="46"/>
        <v>#REF!</v>
      </c>
      <c r="AQ64" s="12" t="e">
        <f t="shared" si="46"/>
        <v>#REF!</v>
      </c>
      <c r="AR64" s="12" t="e">
        <f t="shared" si="46"/>
        <v>#REF!</v>
      </c>
      <c r="AS64" s="12" t="e">
        <f t="shared" si="46"/>
        <v>#REF!</v>
      </c>
      <c r="AT64" s="12" t="e">
        <f aca="true" t="shared" si="47" ref="AT64:AV65">IF($Q$62=$N$26,AT28,IF($Q$62=$N$47,AT49,""))</f>
        <v>#REF!</v>
      </c>
      <c r="AU64" s="12" t="e">
        <f t="shared" si="47"/>
        <v>#REF!</v>
      </c>
      <c r="AV64" s="12" t="e">
        <f t="shared" si="47"/>
        <v>#REF!</v>
      </c>
    </row>
    <row r="65" spans="1:48" ht="12.75">
      <c r="A65" s="12">
        <f t="shared" si="4"/>
        <v>0</v>
      </c>
      <c r="B65" s="12" t="e">
        <f t="shared" si="22"/>
        <v>#VALUE!</v>
      </c>
      <c r="C65" s="12" t="e">
        <f t="shared" si="5"/>
        <v>#VALUE!</v>
      </c>
      <c r="D65" s="12">
        <f t="shared" si="7"/>
      </c>
      <c r="E65" s="12">
        <f t="shared" si="23"/>
      </c>
      <c r="F65" s="88"/>
      <c r="J65" s="74">
        <f t="shared" si="43"/>
      </c>
      <c r="K65" s="12">
        <f t="shared" si="24"/>
      </c>
      <c r="L65" s="12" t="e">
        <f>IF('Skriv in'!#REF!=1,F65,J65)</f>
        <v>#REF!</v>
      </c>
      <c r="O65" s="12" t="e">
        <f>IF($Q$62=$N$26,O29,IF($Q$62=$N$47,O50,""))</f>
        <v>#REF!</v>
      </c>
      <c r="P65" s="12" t="e">
        <f aca="true" t="shared" si="48" ref="P65:AH65">IF($Q$62=$N$26,P29,IF($Q$62=$N$47,P50,""))</f>
        <v>#REF!</v>
      </c>
      <c r="Q65" s="12" t="e">
        <f t="shared" si="48"/>
        <v>#REF!</v>
      </c>
      <c r="R65" s="12" t="e">
        <f t="shared" si="48"/>
        <v>#REF!</v>
      </c>
      <c r="S65" s="12" t="e">
        <f t="shared" si="48"/>
        <v>#REF!</v>
      </c>
      <c r="T65" s="12" t="e">
        <f t="shared" si="48"/>
        <v>#REF!</v>
      </c>
      <c r="U65" s="12" t="e">
        <f t="shared" si="48"/>
        <v>#REF!</v>
      </c>
      <c r="V65" s="12" t="e">
        <f t="shared" si="48"/>
        <v>#REF!</v>
      </c>
      <c r="W65" s="12" t="e">
        <f t="shared" si="48"/>
        <v>#REF!</v>
      </c>
      <c r="X65" s="12" t="e">
        <f t="shared" si="48"/>
        <v>#REF!</v>
      </c>
      <c r="Y65" s="12" t="e">
        <f t="shared" si="48"/>
        <v>#REF!</v>
      </c>
      <c r="Z65" s="12" t="e">
        <f t="shared" si="48"/>
        <v>#REF!</v>
      </c>
      <c r="AA65" s="12" t="e">
        <f t="shared" si="48"/>
        <v>#REF!</v>
      </c>
      <c r="AB65" s="12" t="e">
        <f t="shared" si="48"/>
        <v>#REF!</v>
      </c>
      <c r="AC65" s="12" t="e">
        <f t="shared" si="48"/>
        <v>#REF!</v>
      </c>
      <c r="AD65" s="12" t="e">
        <f t="shared" si="48"/>
        <v>#REF!</v>
      </c>
      <c r="AE65" s="12" t="e">
        <f t="shared" si="48"/>
        <v>#REF!</v>
      </c>
      <c r="AF65" s="12" t="e">
        <f t="shared" si="48"/>
        <v>#REF!</v>
      </c>
      <c r="AG65" s="12" t="e">
        <f t="shared" si="48"/>
        <v>#REF!</v>
      </c>
      <c r="AH65" s="12" t="e">
        <f t="shared" si="48"/>
        <v>#REF!</v>
      </c>
      <c r="AI65" s="12" t="e">
        <f aca="true" t="shared" si="49" ref="AI65:AS65">IF($Q$62=$N$26,AI29,IF($Q$62=$N$47,AI50,""))</f>
        <v>#REF!</v>
      </c>
      <c r="AJ65" s="12" t="e">
        <f t="shared" si="49"/>
        <v>#REF!</v>
      </c>
      <c r="AK65" s="12" t="e">
        <f t="shared" si="49"/>
        <v>#REF!</v>
      </c>
      <c r="AL65" s="12" t="e">
        <f t="shared" si="49"/>
        <v>#REF!</v>
      </c>
      <c r="AM65" s="12" t="e">
        <f t="shared" si="49"/>
        <v>#REF!</v>
      </c>
      <c r="AN65" s="12" t="e">
        <f t="shared" si="49"/>
        <v>#REF!</v>
      </c>
      <c r="AO65" s="12" t="e">
        <f t="shared" si="49"/>
        <v>#REF!</v>
      </c>
      <c r="AP65" s="12" t="e">
        <f t="shared" si="49"/>
        <v>#REF!</v>
      </c>
      <c r="AQ65" s="12" t="e">
        <f t="shared" si="49"/>
        <v>#REF!</v>
      </c>
      <c r="AR65" s="12" t="e">
        <f t="shared" si="49"/>
        <v>#REF!</v>
      </c>
      <c r="AS65" s="12" t="e">
        <f t="shared" si="49"/>
        <v>#REF!</v>
      </c>
      <c r="AT65" s="12" t="e">
        <f t="shared" si="47"/>
        <v>#REF!</v>
      </c>
      <c r="AU65" s="12" t="e">
        <f t="shared" si="47"/>
        <v>#REF!</v>
      </c>
      <c r="AV65" s="12" t="e">
        <f t="shared" si="47"/>
        <v>#REF!</v>
      </c>
    </row>
    <row r="66" spans="1:48" ht="12.75">
      <c r="A66" s="12">
        <f t="shared" si="4"/>
        <v>0</v>
      </c>
      <c r="B66" s="12" t="e">
        <f>IF(E66&gt;3,P$1-(4*P$1-D66),IF(E66&gt;2,P$1-(3*P$1-D66),IF(E66&gt;1,P$1-(2*P$1-D66),D66)))</f>
        <v>#VALUE!</v>
      </c>
      <c r="C66" s="12" t="e">
        <f t="shared" si="5"/>
        <v>#VALUE!</v>
      </c>
      <c r="D66" s="12">
        <f t="shared" si="7"/>
      </c>
      <c r="E66" s="12">
        <f>IF(ISNUMBER(D66),ROUNDUP(D66/P$1,0),"")</f>
      </c>
      <c r="F66" s="88"/>
      <c r="J66" s="74">
        <f t="shared" si="43"/>
      </c>
      <c r="K66" s="12">
        <f t="shared" si="24"/>
      </c>
      <c r="L66" s="12" t="e">
        <f>IF('Skriv in'!#REF!=1,F66,J66)</f>
        <v>#REF!</v>
      </c>
      <c r="O66" s="12" t="e">
        <f>IF($Q$62=$N$26,O30,IF($Q$62=$N$47,"",O58))</f>
        <v>#REF!</v>
      </c>
      <c r="P66" s="12" t="e">
        <f aca="true" t="shared" si="50" ref="P66:AV66">IF($Q$62=$N$26,P30,IF($Q$62=$N$47,"",P58))</f>
        <v>#REF!</v>
      </c>
      <c r="Q66" s="12" t="e">
        <f t="shared" si="50"/>
        <v>#REF!</v>
      </c>
      <c r="R66" s="12" t="e">
        <f t="shared" si="50"/>
        <v>#REF!</v>
      </c>
      <c r="S66" s="12" t="e">
        <f t="shared" si="50"/>
        <v>#REF!</v>
      </c>
      <c r="T66" s="12" t="e">
        <f t="shared" si="50"/>
        <v>#REF!</v>
      </c>
      <c r="U66" s="12" t="e">
        <f t="shared" si="50"/>
        <v>#REF!</v>
      </c>
      <c r="V66" s="12" t="e">
        <f t="shared" si="50"/>
        <v>#REF!</v>
      </c>
      <c r="W66" s="12" t="e">
        <f t="shared" si="50"/>
        <v>#REF!</v>
      </c>
      <c r="X66" s="12" t="e">
        <f t="shared" si="50"/>
        <v>#REF!</v>
      </c>
      <c r="Y66" s="12" t="e">
        <f t="shared" si="50"/>
        <v>#REF!</v>
      </c>
      <c r="Z66" s="12" t="e">
        <f t="shared" si="50"/>
        <v>#REF!</v>
      </c>
      <c r="AA66" s="12" t="e">
        <f t="shared" si="50"/>
        <v>#REF!</v>
      </c>
      <c r="AB66" s="12" t="e">
        <f t="shared" si="50"/>
        <v>#REF!</v>
      </c>
      <c r="AC66" s="12" t="e">
        <f t="shared" si="50"/>
        <v>#REF!</v>
      </c>
      <c r="AD66" s="12" t="e">
        <f t="shared" si="50"/>
        <v>#REF!</v>
      </c>
      <c r="AE66" s="12" t="e">
        <f t="shared" si="50"/>
        <v>#REF!</v>
      </c>
      <c r="AF66" s="12" t="e">
        <f t="shared" si="50"/>
        <v>#REF!</v>
      </c>
      <c r="AG66" s="12" t="e">
        <f t="shared" si="50"/>
        <v>#REF!</v>
      </c>
      <c r="AH66" s="12" t="e">
        <f t="shared" si="50"/>
        <v>#REF!</v>
      </c>
      <c r="AI66" s="12" t="e">
        <f t="shared" si="50"/>
        <v>#REF!</v>
      </c>
      <c r="AJ66" s="12" t="e">
        <f t="shared" si="50"/>
        <v>#REF!</v>
      </c>
      <c r="AK66" s="12" t="e">
        <f t="shared" si="50"/>
        <v>#REF!</v>
      </c>
      <c r="AL66" s="12" t="e">
        <f t="shared" si="50"/>
        <v>#REF!</v>
      </c>
      <c r="AM66" s="12" t="e">
        <f t="shared" si="50"/>
        <v>#REF!</v>
      </c>
      <c r="AN66" s="12" t="e">
        <f t="shared" si="50"/>
        <v>#REF!</v>
      </c>
      <c r="AO66" s="12" t="e">
        <f t="shared" si="50"/>
        <v>#REF!</v>
      </c>
      <c r="AP66" s="12" t="e">
        <f t="shared" si="50"/>
        <v>#REF!</v>
      </c>
      <c r="AQ66" s="12" t="e">
        <f t="shared" si="50"/>
        <v>#REF!</v>
      </c>
      <c r="AR66" s="12" t="e">
        <f t="shared" si="50"/>
        <v>#REF!</v>
      </c>
      <c r="AS66" s="12" t="e">
        <f t="shared" si="50"/>
        <v>#REF!</v>
      </c>
      <c r="AT66" s="12" t="e">
        <f t="shared" si="50"/>
        <v>#REF!</v>
      </c>
      <c r="AU66" s="12" t="e">
        <f t="shared" si="50"/>
        <v>#REF!</v>
      </c>
      <c r="AV66" s="12" t="e">
        <f t="shared" si="50"/>
        <v>#REF!</v>
      </c>
    </row>
    <row r="67" spans="1:12" ht="12.75">
      <c r="A67" s="12">
        <f>IF(OR(K67=1,K67=2,K67=3,K67=4),CONCATENATE(J67,K67),0)</f>
        <v>0</v>
      </c>
      <c r="B67" s="12" t="e">
        <f>IF(E67&gt;3,P$1-(4*P$1-D67),IF(E67&gt;2,P$1-(3*P$1-D67),IF(E67&gt;1,P$1-(2*P$1-D67),D67)))</f>
        <v>#VALUE!</v>
      </c>
      <c r="C67" s="12" t="e">
        <f>E67*100+B67</f>
        <v>#VALUE!</v>
      </c>
      <c r="D67" s="12">
        <f t="shared" si="7"/>
      </c>
      <c r="E67" s="12">
        <f>IF(ISNUMBER(D67),ROUNDUP(D67/P$1,0),"")</f>
      </c>
      <c r="F67" s="88"/>
      <c r="J67" s="74">
        <f t="shared" si="43"/>
      </c>
      <c r="K67" s="12">
        <f t="shared" si="24"/>
      </c>
      <c r="L67" s="12" t="e">
        <f>IF('Skriv in'!#REF!=1,F67,J67)</f>
        <v>#REF!</v>
      </c>
    </row>
    <row r="68" spans="1:17" ht="12.75">
      <c r="A68" s="12">
        <f>IF(OR(K68=1,K68=2,K68=3,K68=4),CONCATENATE(J68,K68),0)</f>
        <v>0</v>
      </c>
      <c r="B68" s="12" t="e">
        <f>IF(E68&gt;3,P$1-(4*P$1-D68),IF(E68&gt;2,P$1-(3*P$1-D68),IF(E68&gt;1,P$1-(2*P$1-D68),D68)))</f>
        <v>#VALUE!</v>
      </c>
      <c r="C68" s="12" t="e">
        <f>E68*100+B68</f>
        <v>#VALUE!</v>
      </c>
      <c r="D68" s="12">
        <f>IF(ISBLANK(F68),"",1+D67)</f>
      </c>
      <c r="E68" s="12">
        <f>IF(ISNUMBER(D68),ROUNDUP(D68/P$1,0),"")</f>
      </c>
      <c r="F68" s="88"/>
      <c r="J68" s="74">
        <f t="shared" si="43"/>
      </c>
      <c r="K68" s="12">
        <f t="shared" si="24"/>
      </c>
      <c r="L68" s="12" t="e">
        <f>IF('Skriv in'!#REF!=1,F68,J68)</f>
        <v>#REF!</v>
      </c>
      <c r="N68" s="12" t="s">
        <v>155</v>
      </c>
      <c r="Q68" s="48" t="e">
        <f>Q62</f>
        <v>#REF!</v>
      </c>
    </row>
    <row r="69" spans="1:48" ht="12.75">
      <c r="A69" s="12">
        <f>IF(OR(K69=1,K69=2,K69=3,K69=4),CONCATENATE(J69,K69),0)</f>
        <v>0</v>
      </c>
      <c r="B69" s="12" t="e">
        <f>IF(E69&gt;3,P$1-(4*P$1-D69),IF(E69&gt;2,P$1-(3*P$1-D69),IF(E69&gt;1,P$1-(2*P$1-D69),D69)))</f>
        <v>#VALUE!</v>
      </c>
      <c r="C69" s="12" t="e">
        <f>E69*100+B69</f>
        <v>#VALUE!</v>
      </c>
      <c r="D69" s="12">
        <f>IF(ISBLANK(F69),"",1+D68)</f>
      </c>
      <c r="E69" s="12">
        <f>IF(ISNUMBER(D69),ROUNDUP(D69/P$1,0),"")</f>
      </c>
      <c r="F69" s="88"/>
      <c r="J69" s="74">
        <f t="shared" si="43"/>
      </c>
      <c r="K69" s="12">
        <f t="shared" si="24"/>
      </c>
      <c r="L69" s="12" t="e">
        <f>IF('Skriv in'!#REF!=1,F69,J69)</f>
        <v>#REF!</v>
      </c>
      <c r="O69" s="74" t="e">
        <f>IF(O63&lt;9,(IF(O63&lt;5,(IF(O63=1,"A",IF(O63=2,"B",IF(O63=3,"C",IF(O63=4,"D",""))))),(IF(O63=5,"E",IF(O63=6,"F",IF(O63=7,"G","H")))))),(IF(O63&gt;13,(IF(O63=14,"N",IF(O63=15,"O",IF(O63=16,"P",IF(O63=17,"Q",""))))),(IF(O63=9,"I",IF(O63=10,"J",IF(O63=11,"K",IF(O63=12,"L","M"))))))))</f>
        <v>#REF!</v>
      </c>
      <c r="P69" s="74" t="e">
        <f aca="true" t="shared" si="51" ref="P69:AV69">IF(P63&lt;9,(IF(P63&lt;5,(IF(P63=1,"A",IF(P63=2,"B",IF(P63=3,"C",IF(P63=4,"D",""))))),(IF(P63=5,"E",IF(P63=6,"F",IF(P63=7,"G","H")))))),(IF(P63&gt;13,(IF(P63=14,"N",IF(P63=15,"O",IF(P63=16,"P",IF(P63=17,"Q",""))))),(IF(P63=9,"I",IF(P63=10,"J",IF(P63=11,"K",IF(P63=12,"L","M"))))))))</f>
        <v>#REF!</v>
      </c>
      <c r="Q69" s="74" t="e">
        <f t="shared" si="51"/>
        <v>#REF!</v>
      </c>
      <c r="R69" s="74" t="e">
        <f t="shared" si="51"/>
        <v>#REF!</v>
      </c>
      <c r="S69" s="74" t="e">
        <f t="shared" si="51"/>
        <v>#REF!</v>
      </c>
      <c r="T69" s="74" t="e">
        <f t="shared" si="51"/>
        <v>#REF!</v>
      </c>
      <c r="U69" s="74" t="e">
        <f t="shared" si="51"/>
        <v>#REF!</v>
      </c>
      <c r="V69" s="74" t="e">
        <f t="shared" si="51"/>
        <v>#REF!</v>
      </c>
      <c r="W69" s="74" t="e">
        <f t="shared" si="51"/>
        <v>#REF!</v>
      </c>
      <c r="X69" s="74" t="e">
        <f t="shared" si="51"/>
        <v>#REF!</v>
      </c>
      <c r="Y69" s="74" t="e">
        <f t="shared" si="51"/>
        <v>#REF!</v>
      </c>
      <c r="Z69" s="74" t="e">
        <f t="shared" si="51"/>
        <v>#REF!</v>
      </c>
      <c r="AA69" s="74" t="e">
        <f t="shared" si="51"/>
        <v>#REF!</v>
      </c>
      <c r="AB69" s="74" t="e">
        <f t="shared" si="51"/>
        <v>#REF!</v>
      </c>
      <c r="AC69" s="74" t="e">
        <f t="shared" si="51"/>
        <v>#REF!</v>
      </c>
      <c r="AD69" s="74" t="e">
        <f t="shared" si="51"/>
        <v>#REF!</v>
      </c>
      <c r="AE69" s="74" t="e">
        <f t="shared" si="51"/>
        <v>#REF!</v>
      </c>
      <c r="AF69" s="74" t="e">
        <f t="shared" si="51"/>
        <v>#REF!</v>
      </c>
      <c r="AG69" s="74" t="e">
        <f t="shared" si="51"/>
        <v>#REF!</v>
      </c>
      <c r="AH69" s="74" t="e">
        <f t="shared" si="51"/>
        <v>#REF!</v>
      </c>
      <c r="AI69" s="74">
        <f>IF(AI63&lt;9,(IF(AI63&lt;5,(IF(AI63=1,"A",IF(AI63=2,"B",IF(AI63=3,"C",IF(AI63=4,"D",""))))),(IF(AI63=5,"E",IF(AI63=6,"F",IF(AI63=7,"G","H")))))),(IF(AI63&gt;13,(IF(AI63=14,"N",IF(AI63=15,"O",IF(AI63=16,"P",IF(AI63=17,"Q",""))))),(IF(AI63=9,"I",IF(AI63=10,"J",IF(AI63=11,"K",IF(AI63=12,"L","M"))))))))</f>
      </c>
      <c r="AJ69" s="74">
        <f t="shared" si="51"/>
      </c>
      <c r="AK69" s="74">
        <f t="shared" si="51"/>
      </c>
      <c r="AL69" s="74">
        <f t="shared" si="51"/>
      </c>
      <c r="AM69" s="74">
        <f t="shared" si="51"/>
      </c>
      <c r="AN69" s="74">
        <f t="shared" si="51"/>
      </c>
      <c r="AO69" s="74">
        <f t="shared" si="51"/>
      </c>
      <c r="AP69" s="74">
        <f t="shared" si="51"/>
      </c>
      <c r="AQ69" s="74">
        <f t="shared" si="51"/>
      </c>
      <c r="AR69" s="74">
        <f t="shared" si="51"/>
      </c>
      <c r="AS69" s="74">
        <f t="shared" si="51"/>
      </c>
      <c r="AT69" s="74">
        <f t="shared" si="51"/>
      </c>
      <c r="AU69" s="74">
        <f t="shared" si="51"/>
      </c>
      <c r="AV69" s="74">
        <f t="shared" si="51"/>
      </c>
    </row>
    <row r="70" spans="10:48" ht="12.75">
      <c r="J70" s="74">
        <f>IF(F70&lt;9,(IF(F70&lt;5,(IF(F70=1,"A",IF(F70=2,"B",IF(F70=3,"C",IF(F70=4,"D",""))))),(IF(F70=5,"E",IF(F70=6,"F",IF(F70=7,"G","H")))))),(IF(F70&gt;13,(IF(F70=14,"N",IF(F70=15,"O",IF(F70=16,"P",IF(F70=17,"Q",""))))),(IF(F70=9,"I",IF(F70=10,"J",IF(F70=11,"K",IF(F70=12,"L","M"))))))))</f>
      </c>
      <c r="O70" s="74" t="e">
        <f>IF(O64&lt;9,(IF(O64&lt;5,(IF(O64=1,"A",IF(O64=2,"B",IF(O64=3,"C",IF(O64=4,"D",""))))),(IF(O64=5,"E",IF(O64=6,"F",IF(O64=7,"G","H")))))),(IF(O64&gt;13,(IF(O64=14,"N",IF(O64=15,"O",IF(O64=16,"P",IF(O64=17,"Q",""))))),(IF(O64=9,"I",IF(O64=10,"J",IF(O64=11,"K",IF(O64=12,"L","M"))))))))</f>
        <v>#REF!</v>
      </c>
      <c r="P70" s="74" t="e">
        <f aca="true" t="shared" si="52" ref="P70:AD70">IF(P64&lt;9,(IF(P64&lt;5,(IF(P64=1,"A",IF(P64=2,"B",IF(P64=3,"C",IF(P64=4,"D",""))))),(IF(P64=5,"E",IF(P64=6,"F",IF(P64=7,"G","H")))))),(IF(P64&gt;13,(IF(P64=14,"N",IF(P64=15,"O",IF(P64=16,"P",IF(P64=17,"Q",""))))),(IF(P64=9,"I",IF(P64=10,"J",IF(P64=11,"K",IF(P64=12,"L","M"))))))))</f>
        <v>#REF!</v>
      </c>
      <c r="Q70" s="74" t="e">
        <f t="shared" si="52"/>
        <v>#REF!</v>
      </c>
      <c r="R70" s="74" t="e">
        <f t="shared" si="52"/>
        <v>#REF!</v>
      </c>
      <c r="S70" s="74" t="e">
        <f t="shared" si="52"/>
        <v>#REF!</v>
      </c>
      <c r="T70" s="74" t="e">
        <f t="shared" si="52"/>
        <v>#REF!</v>
      </c>
      <c r="U70" s="74" t="e">
        <f t="shared" si="52"/>
        <v>#REF!</v>
      </c>
      <c r="V70" s="74" t="e">
        <f t="shared" si="52"/>
        <v>#REF!</v>
      </c>
      <c r="W70" s="74" t="e">
        <f t="shared" si="52"/>
        <v>#REF!</v>
      </c>
      <c r="X70" s="74" t="e">
        <f t="shared" si="52"/>
        <v>#REF!</v>
      </c>
      <c r="Y70" s="74" t="e">
        <f t="shared" si="52"/>
        <v>#REF!</v>
      </c>
      <c r="Z70" s="74" t="e">
        <f t="shared" si="52"/>
        <v>#REF!</v>
      </c>
      <c r="AA70" s="74" t="e">
        <f t="shared" si="52"/>
        <v>#REF!</v>
      </c>
      <c r="AB70" s="74" t="e">
        <f t="shared" si="52"/>
        <v>#REF!</v>
      </c>
      <c r="AC70" s="74" t="e">
        <f t="shared" si="52"/>
        <v>#REF!</v>
      </c>
      <c r="AD70" s="74" t="e">
        <f t="shared" si="52"/>
        <v>#REF!</v>
      </c>
      <c r="AE70" s="74" t="e">
        <f aca="true" t="shared" si="53" ref="AE70:AV70">IF(AE64&lt;9,(IF(AE64&lt;5,(IF(AE64=1,"A",IF(AE64=2,"B",IF(AE64=3,"C",IF(AE64=4,"D",""))))),(IF(AE64=5,"E",IF(AE64=6,"F",IF(AE64=7,"G","H")))))),(IF(AE64&gt;13,(IF(AE64=14,"N",IF(AE64=15,"O",IF(AE64=16,"P",IF(AE64=17,"Q",""))))),(IF(AE64=9,"I",IF(AE64=10,"J",IF(AE64=11,"K",IF(AE64=12,"L","M"))))))))</f>
        <v>#REF!</v>
      </c>
      <c r="AF70" s="74" t="e">
        <f t="shared" si="53"/>
        <v>#REF!</v>
      </c>
      <c r="AG70" s="74" t="e">
        <f t="shared" si="53"/>
        <v>#REF!</v>
      </c>
      <c r="AH70" s="74" t="e">
        <f t="shared" si="53"/>
        <v>#REF!</v>
      </c>
      <c r="AI70" s="74" t="e">
        <f t="shared" si="53"/>
        <v>#REF!</v>
      </c>
      <c r="AJ70" s="74" t="e">
        <f t="shared" si="53"/>
        <v>#REF!</v>
      </c>
      <c r="AK70" s="74" t="e">
        <f t="shared" si="53"/>
        <v>#REF!</v>
      </c>
      <c r="AL70" s="74" t="e">
        <f t="shared" si="53"/>
        <v>#REF!</v>
      </c>
      <c r="AM70" s="74" t="e">
        <f t="shared" si="53"/>
        <v>#REF!</v>
      </c>
      <c r="AN70" s="74" t="e">
        <f t="shared" si="53"/>
        <v>#REF!</v>
      </c>
      <c r="AO70" s="74" t="e">
        <f t="shared" si="53"/>
        <v>#REF!</v>
      </c>
      <c r="AP70" s="74" t="e">
        <f t="shared" si="53"/>
        <v>#REF!</v>
      </c>
      <c r="AQ70" s="74" t="e">
        <f t="shared" si="53"/>
        <v>#REF!</v>
      </c>
      <c r="AR70" s="74" t="e">
        <f t="shared" si="53"/>
        <v>#REF!</v>
      </c>
      <c r="AS70" s="74" t="e">
        <f t="shared" si="53"/>
        <v>#REF!</v>
      </c>
      <c r="AT70" s="74" t="e">
        <f t="shared" si="53"/>
        <v>#REF!</v>
      </c>
      <c r="AU70" s="74" t="e">
        <f t="shared" si="53"/>
        <v>#REF!</v>
      </c>
      <c r="AV70" s="74" t="e">
        <f t="shared" si="53"/>
        <v>#REF!</v>
      </c>
    </row>
    <row r="71" spans="15:48" ht="12.75">
      <c r="O71" s="74" t="e">
        <f>IF(O65&lt;9,(IF(O65&lt;5,(IF(O65=1,"A",IF(O65=2,"B",IF(O65=3,"C",IF(O65=4,"D",""))))),(IF(O65=5,"E",IF(O65=6,"F",IF(O65=7,"G","H")))))),(IF(O65&gt;13,(IF(O65=14,"N",IF(O65=15,"O",IF(O65=16,"P",IF(O65=17,"Q",""))))),(IF(O65=9,"I",IF(O65=10,"J",IF(O65=11,"K",IF(O65=12,"L","M"))))))))</f>
        <v>#REF!</v>
      </c>
      <c r="P71" s="74" t="e">
        <f aca="true" t="shared" si="54" ref="P71:AD71">IF(P65&lt;9,(IF(P65&lt;5,(IF(P65=1,"A",IF(P65=2,"B",IF(P65=3,"C",IF(P65=4,"D",""))))),(IF(P65=5,"E",IF(P65=6,"F",IF(P65=7,"G","H")))))),(IF(P65&gt;13,(IF(P65=14,"N",IF(P65=15,"O",IF(P65=16,"P",IF(P65=17,"Q",""))))),(IF(P65=9,"I",IF(P65=10,"J",IF(P65=11,"K",IF(P65=12,"L","M"))))))))</f>
        <v>#REF!</v>
      </c>
      <c r="Q71" s="74" t="e">
        <f t="shared" si="54"/>
        <v>#REF!</v>
      </c>
      <c r="R71" s="74" t="e">
        <f t="shared" si="54"/>
        <v>#REF!</v>
      </c>
      <c r="S71" s="74" t="e">
        <f t="shared" si="54"/>
        <v>#REF!</v>
      </c>
      <c r="T71" s="74" t="e">
        <f t="shared" si="54"/>
        <v>#REF!</v>
      </c>
      <c r="U71" s="74" t="e">
        <f t="shared" si="54"/>
        <v>#REF!</v>
      </c>
      <c r="V71" s="74" t="e">
        <f t="shared" si="54"/>
        <v>#REF!</v>
      </c>
      <c r="W71" s="74" t="e">
        <f t="shared" si="54"/>
        <v>#REF!</v>
      </c>
      <c r="X71" s="74" t="e">
        <f t="shared" si="54"/>
        <v>#REF!</v>
      </c>
      <c r="Y71" s="74" t="e">
        <f t="shared" si="54"/>
        <v>#REF!</v>
      </c>
      <c r="Z71" s="74" t="e">
        <f t="shared" si="54"/>
        <v>#REF!</v>
      </c>
      <c r="AA71" s="74" t="e">
        <f t="shared" si="54"/>
        <v>#REF!</v>
      </c>
      <c r="AB71" s="74" t="e">
        <f t="shared" si="54"/>
        <v>#REF!</v>
      </c>
      <c r="AC71" s="74" t="e">
        <f t="shared" si="54"/>
        <v>#REF!</v>
      </c>
      <c r="AD71" s="74" t="e">
        <f t="shared" si="54"/>
        <v>#REF!</v>
      </c>
      <c r="AE71" s="74" t="e">
        <f aca="true" t="shared" si="55" ref="AE71:AV71">IF(AE65&lt;9,(IF(AE65&lt;5,(IF(AE65=1,"A",IF(AE65=2,"B",IF(AE65=3,"C",IF(AE65=4,"D",""))))),(IF(AE65=5,"E",IF(AE65=6,"F",IF(AE65=7,"G","H")))))),(IF(AE65&gt;13,(IF(AE65=14,"N",IF(AE65=15,"O",IF(AE65=16,"P",IF(AE65=17,"Q",""))))),(IF(AE65=9,"I",IF(AE65=10,"J",IF(AE65=11,"K",IF(AE65=12,"L","M"))))))))</f>
        <v>#REF!</v>
      </c>
      <c r="AF71" s="74" t="e">
        <f t="shared" si="55"/>
        <v>#REF!</v>
      </c>
      <c r="AG71" s="74" t="e">
        <f t="shared" si="55"/>
        <v>#REF!</v>
      </c>
      <c r="AH71" s="74" t="e">
        <f t="shared" si="55"/>
        <v>#REF!</v>
      </c>
      <c r="AI71" s="74" t="e">
        <f t="shared" si="55"/>
        <v>#REF!</v>
      </c>
      <c r="AJ71" s="74" t="e">
        <f t="shared" si="55"/>
        <v>#REF!</v>
      </c>
      <c r="AK71" s="74" t="e">
        <f t="shared" si="55"/>
        <v>#REF!</v>
      </c>
      <c r="AL71" s="74" t="e">
        <f t="shared" si="55"/>
        <v>#REF!</v>
      </c>
      <c r="AM71" s="74" t="e">
        <f t="shared" si="55"/>
        <v>#REF!</v>
      </c>
      <c r="AN71" s="74" t="e">
        <f t="shared" si="55"/>
        <v>#REF!</v>
      </c>
      <c r="AO71" s="74" t="e">
        <f t="shared" si="55"/>
        <v>#REF!</v>
      </c>
      <c r="AP71" s="74" t="e">
        <f t="shared" si="55"/>
        <v>#REF!</v>
      </c>
      <c r="AQ71" s="74" t="e">
        <f t="shared" si="55"/>
        <v>#REF!</v>
      </c>
      <c r="AR71" s="74" t="e">
        <f t="shared" si="55"/>
        <v>#REF!</v>
      </c>
      <c r="AS71" s="74" t="e">
        <f t="shared" si="55"/>
        <v>#REF!</v>
      </c>
      <c r="AT71" s="74" t="e">
        <f t="shared" si="55"/>
        <v>#REF!</v>
      </c>
      <c r="AU71" s="74" t="e">
        <f t="shared" si="55"/>
        <v>#REF!</v>
      </c>
      <c r="AV71" s="74" t="e">
        <f t="shared" si="55"/>
        <v>#REF!</v>
      </c>
    </row>
    <row r="72" spans="15:48" ht="12.75">
      <c r="O72" s="74" t="e">
        <f aca="true" t="shared" si="56" ref="O72:AD72">IF(O66&lt;9,(IF(O66&lt;5,(IF(O66=1,"A",IF(O66=2,"B",IF(O66=3,"C",IF(O66=4,"D",""))))),(IF(O66=5,"E",IF(O66=6,"F",IF(O66=7,"G","H")))))),(IF(O66&gt;13,(IF(O66=14,"N",IF(O66=15,"O",IF(O66=16,"P",IF(O66=17,"Q",""))))),(IF(O66=9,"I",IF(O66=10,"J",IF(O66=11,"K",IF(O66=12,"L","M"))))))))</f>
        <v>#REF!</v>
      </c>
      <c r="P72" s="74" t="e">
        <f t="shared" si="56"/>
        <v>#REF!</v>
      </c>
      <c r="Q72" s="74" t="e">
        <f t="shared" si="56"/>
        <v>#REF!</v>
      </c>
      <c r="R72" s="74" t="e">
        <f t="shared" si="56"/>
        <v>#REF!</v>
      </c>
      <c r="S72" s="74" t="e">
        <f t="shared" si="56"/>
        <v>#REF!</v>
      </c>
      <c r="T72" s="74" t="e">
        <f t="shared" si="56"/>
        <v>#REF!</v>
      </c>
      <c r="U72" s="74" t="e">
        <f t="shared" si="56"/>
        <v>#REF!</v>
      </c>
      <c r="V72" s="74" t="e">
        <f t="shared" si="56"/>
        <v>#REF!</v>
      </c>
      <c r="W72" s="74" t="e">
        <f t="shared" si="56"/>
        <v>#REF!</v>
      </c>
      <c r="X72" s="74" t="e">
        <f t="shared" si="56"/>
        <v>#REF!</v>
      </c>
      <c r="Y72" s="74" t="e">
        <f t="shared" si="56"/>
        <v>#REF!</v>
      </c>
      <c r="Z72" s="74" t="e">
        <f t="shared" si="56"/>
        <v>#REF!</v>
      </c>
      <c r="AA72" s="74" t="e">
        <f t="shared" si="56"/>
        <v>#REF!</v>
      </c>
      <c r="AB72" s="74" t="e">
        <f t="shared" si="56"/>
        <v>#REF!</v>
      </c>
      <c r="AC72" s="74" t="e">
        <f t="shared" si="56"/>
        <v>#REF!</v>
      </c>
      <c r="AD72" s="74" t="e">
        <f t="shared" si="56"/>
        <v>#REF!</v>
      </c>
      <c r="AE72" s="74" t="e">
        <f aca="true" t="shared" si="57" ref="AE72:AV72">IF(AE66&lt;9,(IF(AE66&lt;5,(IF(AE66=1,"A",IF(AE66=2,"B",IF(AE66=3,"C",IF(AE66=4,"D",""))))),(IF(AE66=5,"E",IF(AE66=6,"F",IF(AE66=7,"G","H")))))),(IF(AE66&gt;13,(IF(AE66=14,"N",IF(AE66=15,"O",IF(AE66=16,"P",IF(AE66=17,"Q",""))))),(IF(AE66=9,"I",IF(AE66=10,"J",IF(AE66=11,"K",IF(AE66=12,"L","M"))))))))</f>
        <v>#REF!</v>
      </c>
      <c r="AF72" s="74" t="e">
        <f t="shared" si="57"/>
        <v>#REF!</v>
      </c>
      <c r="AG72" s="74" t="e">
        <f t="shared" si="57"/>
        <v>#REF!</v>
      </c>
      <c r="AH72" s="74" t="e">
        <f t="shared" si="57"/>
        <v>#REF!</v>
      </c>
      <c r="AI72" s="74" t="e">
        <f t="shared" si="57"/>
        <v>#REF!</v>
      </c>
      <c r="AJ72" s="74" t="e">
        <f t="shared" si="57"/>
        <v>#REF!</v>
      </c>
      <c r="AK72" s="74" t="e">
        <f t="shared" si="57"/>
        <v>#REF!</v>
      </c>
      <c r="AL72" s="74" t="e">
        <f t="shared" si="57"/>
        <v>#REF!</v>
      </c>
      <c r="AM72" s="74" t="e">
        <f t="shared" si="57"/>
        <v>#REF!</v>
      </c>
      <c r="AN72" s="74" t="e">
        <f t="shared" si="57"/>
        <v>#REF!</v>
      </c>
      <c r="AO72" s="74" t="e">
        <f t="shared" si="57"/>
        <v>#REF!</v>
      </c>
      <c r="AP72" s="74" t="e">
        <f t="shared" si="57"/>
        <v>#REF!</v>
      </c>
      <c r="AQ72" s="74" t="e">
        <f t="shared" si="57"/>
        <v>#REF!</v>
      </c>
      <c r="AR72" s="74" t="e">
        <f t="shared" si="57"/>
        <v>#REF!</v>
      </c>
      <c r="AS72" s="74" t="e">
        <f t="shared" si="57"/>
        <v>#REF!</v>
      </c>
      <c r="AT72" s="74" t="e">
        <f t="shared" si="57"/>
        <v>#REF!</v>
      </c>
      <c r="AU72" s="74" t="e">
        <f t="shared" si="57"/>
        <v>#REF!</v>
      </c>
      <c r="AV72" s="74" t="e">
        <f t="shared" si="57"/>
        <v>#REF!</v>
      </c>
    </row>
    <row r="74" ht="12.75">
      <c r="N74" s="12" t="s">
        <v>155</v>
      </c>
    </row>
    <row r="75" spans="15:48" ht="12.75">
      <c r="O75" s="13" t="e">
        <f>IF('Skriv in'!#REF!=1,O63,O69)</f>
        <v>#REF!</v>
      </c>
      <c r="P75" s="12" t="e">
        <f>IF('Skriv in'!#REF!=1,P63,P69)</f>
        <v>#REF!</v>
      </c>
      <c r="Q75" s="12" t="e">
        <f>IF('Skriv in'!#REF!=1,Q63,Q69)</f>
        <v>#REF!</v>
      </c>
      <c r="R75" s="12" t="e">
        <f>IF('Skriv in'!#REF!=1,R63,R69)</f>
        <v>#REF!</v>
      </c>
      <c r="S75" s="12" t="e">
        <f>IF('Skriv in'!#REF!=1,S63,S69)</f>
        <v>#REF!</v>
      </c>
      <c r="T75" s="12" t="e">
        <f>IF('Skriv in'!#REF!=1,T63,T69)</f>
        <v>#REF!</v>
      </c>
      <c r="U75" s="12" t="e">
        <f>IF('Skriv in'!#REF!=1,U63,U69)</f>
        <v>#REF!</v>
      </c>
      <c r="V75" s="12" t="e">
        <f>IF('Skriv in'!#REF!=1,V63,V69)</f>
        <v>#REF!</v>
      </c>
      <c r="W75" s="12" t="e">
        <f>IF('Skriv in'!#REF!=1,W63,W69)</f>
        <v>#REF!</v>
      </c>
      <c r="X75" s="12" t="e">
        <f>IF('Skriv in'!#REF!=1,X63,X69)</f>
        <v>#REF!</v>
      </c>
      <c r="Y75" s="12" t="e">
        <f>IF('Skriv in'!#REF!=1,Y63,Y69)</f>
        <v>#REF!</v>
      </c>
      <c r="Z75" s="12" t="e">
        <f>IF('Skriv in'!#REF!=1,Z63,Z69)</f>
        <v>#REF!</v>
      </c>
      <c r="AA75" s="12" t="e">
        <f>IF('Skriv in'!#REF!=1,AA63,AA69)</f>
        <v>#REF!</v>
      </c>
      <c r="AB75" s="12" t="e">
        <f>IF('Skriv in'!#REF!=1,AB63,AB69)</f>
        <v>#REF!</v>
      </c>
      <c r="AC75" s="12" t="e">
        <f>IF('Skriv in'!#REF!=1,AC63,AC69)</f>
        <v>#REF!</v>
      </c>
      <c r="AD75" s="12" t="e">
        <f>IF('Skriv in'!#REF!=1,AD63,AD69)</f>
        <v>#REF!</v>
      </c>
      <c r="AE75" s="12" t="e">
        <f>IF('Skriv in'!#REF!=1,AE63,AE69)</f>
        <v>#REF!</v>
      </c>
      <c r="AF75" s="12" t="e">
        <f>IF('Skriv in'!#REF!=1,AF63,AF69)</f>
        <v>#REF!</v>
      </c>
      <c r="AG75" s="12" t="e">
        <f>IF('Skriv in'!#REF!=1,AG63,AG69)</f>
        <v>#REF!</v>
      </c>
      <c r="AH75" s="12" t="e">
        <f>IF('Skriv in'!#REF!=1,AH63,AH69)</f>
        <v>#REF!</v>
      </c>
      <c r="AI75" s="12" t="e">
        <f>IF('Skriv in'!#REF!=1,AI63,AI69)</f>
        <v>#REF!</v>
      </c>
      <c r="AJ75" s="12" t="e">
        <f>IF('Skriv in'!#REF!=1,AJ63,AJ69)</f>
        <v>#REF!</v>
      </c>
      <c r="AK75" s="12" t="e">
        <f>IF('Skriv in'!#REF!=1,AK63,AK69)</f>
        <v>#REF!</v>
      </c>
      <c r="AL75" s="12" t="e">
        <f>IF('Skriv in'!#REF!=1,AL63,AL69)</f>
        <v>#REF!</v>
      </c>
      <c r="AM75" s="12" t="e">
        <f>IF('Skriv in'!#REF!=1,AM63,AM69)</f>
        <v>#REF!</v>
      </c>
      <c r="AN75" s="12" t="e">
        <f>IF('Skriv in'!#REF!=1,AN63,AN69)</f>
        <v>#REF!</v>
      </c>
      <c r="AO75" s="12" t="e">
        <f>IF('Skriv in'!#REF!=1,AO63,AO69)</f>
        <v>#REF!</v>
      </c>
      <c r="AP75" s="12" t="e">
        <f>IF('Skriv in'!#REF!=1,AP63,AP69)</f>
        <v>#REF!</v>
      </c>
      <c r="AQ75" s="12" t="e">
        <f>IF('Skriv in'!#REF!=1,AQ63,AQ69)</f>
        <v>#REF!</v>
      </c>
      <c r="AR75" s="12" t="e">
        <f>IF('Skriv in'!#REF!=1,AR63,AR69)</f>
        <v>#REF!</v>
      </c>
      <c r="AS75" s="12" t="e">
        <f>IF('Skriv in'!#REF!=1,AS63,AS69)</f>
        <v>#REF!</v>
      </c>
      <c r="AT75" s="12" t="e">
        <f>IF('Skriv in'!#REF!=1,AT63,AT69)</f>
        <v>#REF!</v>
      </c>
      <c r="AU75" s="12" t="e">
        <f>IF('Skriv in'!#REF!=1,AU63,AU69)</f>
        <v>#REF!</v>
      </c>
      <c r="AV75" s="12" t="e">
        <f>IF('Skriv in'!#REF!=1,AV63,AV69)</f>
        <v>#REF!</v>
      </c>
    </row>
    <row r="76" spans="15:48" ht="12.75">
      <c r="O76" s="12" t="e">
        <f>IF('Skriv in'!#REF!=1,O64,O70)</f>
        <v>#REF!</v>
      </c>
      <c r="P76" s="12" t="e">
        <f>IF('Skriv in'!#REF!=1,P64,P70)</f>
        <v>#REF!</v>
      </c>
      <c r="Q76" s="12" t="e">
        <f>IF('Skriv in'!#REF!=1,Q64,Q70)</f>
        <v>#REF!</v>
      </c>
      <c r="R76" s="12" t="e">
        <f>IF('Skriv in'!#REF!=1,R64,R70)</f>
        <v>#REF!</v>
      </c>
      <c r="S76" s="12" t="e">
        <f>IF('Skriv in'!#REF!=1,S64,S70)</f>
        <v>#REF!</v>
      </c>
      <c r="T76" s="12" t="e">
        <f>IF('Skriv in'!#REF!=1,T64,T70)</f>
        <v>#REF!</v>
      </c>
      <c r="U76" s="12" t="e">
        <f>IF('Skriv in'!#REF!=1,U64,U70)</f>
        <v>#REF!</v>
      </c>
      <c r="V76" s="12" t="e">
        <f>IF('Skriv in'!#REF!=1,V64,V70)</f>
        <v>#REF!</v>
      </c>
      <c r="W76" s="12" t="e">
        <f>IF('Skriv in'!#REF!=1,W64,W70)</f>
        <v>#REF!</v>
      </c>
      <c r="X76" s="12" t="e">
        <f>IF('Skriv in'!#REF!=1,X64,X70)</f>
        <v>#REF!</v>
      </c>
      <c r="Y76" s="12" t="e">
        <f>IF('Skriv in'!#REF!=1,Y64,Y70)</f>
        <v>#REF!</v>
      </c>
      <c r="Z76" s="12" t="e">
        <f>IF('Skriv in'!#REF!=1,Z64,Z70)</f>
        <v>#REF!</v>
      </c>
      <c r="AA76" s="12" t="e">
        <f>IF('Skriv in'!#REF!=1,AA64,AA70)</f>
        <v>#REF!</v>
      </c>
      <c r="AB76" s="12" t="e">
        <f>IF('Skriv in'!#REF!=1,AB64,AB70)</f>
        <v>#REF!</v>
      </c>
      <c r="AC76" s="12" t="e">
        <f>IF('Skriv in'!#REF!=1,AC64,AC70)</f>
        <v>#REF!</v>
      </c>
      <c r="AD76" s="12" t="e">
        <f>IF('Skriv in'!#REF!=1,AD64,AD70)</f>
        <v>#REF!</v>
      </c>
      <c r="AE76" s="12" t="e">
        <f>IF('Skriv in'!#REF!=1,AE64,AE70)</f>
        <v>#REF!</v>
      </c>
      <c r="AF76" s="12" t="e">
        <f>IF('Skriv in'!#REF!=1,AF64,AF70)</f>
        <v>#REF!</v>
      </c>
      <c r="AG76" s="12" t="e">
        <f>IF('Skriv in'!#REF!=1,AG64,AG70)</f>
        <v>#REF!</v>
      </c>
      <c r="AH76" s="12" t="e">
        <f>IF('Skriv in'!#REF!=1,AH64,AH70)</f>
        <v>#REF!</v>
      </c>
      <c r="AI76" s="12" t="e">
        <f>IF('Skriv in'!#REF!=1,AI64,AI70)</f>
        <v>#REF!</v>
      </c>
      <c r="AJ76" s="12" t="e">
        <f>IF('Skriv in'!#REF!=1,AJ64,AJ70)</f>
        <v>#REF!</v>
      </c>
      <c r="AK76" s="12" t="e">
        <f>IF('Skriv in'!#REF!=1,AK64,AK70)</f>
        <v>#REF!</v>
      </c>
      <c r="AL76" s="12" t="e">
        <f>IF('Skriv in'!#REF!=1,AL64,AL70)</f>
        <v>#REF!</v>
      </c>
      <c r="AM76" s="12" t="e">
        <f>IF('Skriv in'!#REF!=1,AM64,AM70)</f>
        <v>#REF!</v>
      </c>
      <c r="AN76" s="12" t="e">
        <f>IF('Skriv in'!#REF!=1,AN64,AN70)</f>
        <v>#REF!</v>
      </c>
      <c r="AO76" s="12" t="e">
        <f>IF('Skriv in'!#REF!=1,AO64,AO70)</f>
        <v>#REF!</v>
      </c>
      <c r="AP76" s="12" t="e">
        <f>IF('Skriv in'!#REF!=1,AP64,AP70)</f>
        <v>#REF!</v>
      </c>
      <c r="AQ76" s="12" t="e">
        <f>IF('Skriv in'!#REF!=1,AQ64,AQ70)</f>
        <v>#REF!</v>
      </c>
      <c r="AR76" s="12" t="e">
        <f>IF('Skriv in'!#REF!=1,AR64,AR70)</f>
        <v>#REF!</v>
      </c>
      <c r="AS76" s="12" t="e">
        <f>IF('Skriv in'!#REF!=1,AS64,AS70)</f>
        <v>#REF!</v>
      </c>
      <c r="AT76" s="12" t="e">
        <f>IF('Skriv in'!#REF!=1,AT64,AT70)</f>
        <v>#REF!</v>
      </c>
      <c r="AU76" s="12" t="e">
        <f>IF('Skriv in'!#REF!=1,AU64,AU70)</f>
        <v>#REF!</v>
      </c>
      <c r="AV76" s="12" t="e">
        <f>IF('Skriv in'!#REF!=1,AV64,AV70)</f>
        <v>#REF!</v>
      </c>
    </row>
    <row r="77" spans="15:48" ht="12.75">
      <c r="O77" s="12" t="e">
        <f>IF('Skriv in'!#REF!=1,O65,O71)</f>
        <v>#REF!</v>
      </c>
      <c r="P77" s="12" t="e">
        <f>IF('Skriv in'!#REF!=1,P65,P71)</f>
        <v>#REF!</v>
      </c>
      <c r="Q77" s="12" t="e">
        <f>IF('Skriv in'!#REF!=1,Q65,Q71)</f>
        <v>#REF!</v>
      </c>
      <c r="R77" s="12" t="e">
        <f>IF('Skriv in'!#REF!=1,R65,R71)</f>
        <v>#REF!</v>
      </c>
      <c r="S77" s="12" t="e">
        <f>IF('Skriv in'!#REF!=1,S65,S71)</f>
        <v>#REF!</v>
      </c>
      <c r="T77" s="12" t="e">
        <f>IF('Skriv in'!#REF!=1,T65,T71)</f>
        <v>#REF!</v>
      </c>
      <c r="U77" s="12" t="e">
        <f>IF('Skriv in'!#REF!=1,U65,U71)</f>
        <v>#REF!</v>
      </c>
      <c r="V77" s="12" t="e">
        <f>IF('Skriv in'!#REF!=1,V65,V71)</f>
        <v>#REF!</v>
      </c>
      <c r="W77" s="12" t="e">
        <f>IF('Skriv in'!#REF!=1,W65,W71)</f>
        <v>#REF!</v>
      </c>
      <c r="X77" s="12" t="e">
        <f>IF('Skriv in'!#REF!=1,X65,X71)</f>
        <v>#REF!</v>
      </c>
      <c r="Y77" s="12" t="e">
        <f>IF('Skriv in'!#REF!=1,Y65,Y71)</f>
        <v>#REF!</v>
      </c>
      <c r="Z77" s="12" t="e">
        <f>IF('Skriv in'!#REF!=1,Z65,Z71)</f>
        <v>#REF!</v>
      </c>
      <c r="AA77" s="12" t="e">
        <f>IF('Skriv in'!#REF!=1,AA65,AA71)</f>
        <v>#REF!</v>
      </c>
      <c r="AB77" s="12" t="e">
        <f>IF('Skriv in'!#REF!=1,AB65,AB71)</f>
        <v>#REF!</v>
      </c>
      <c r="AC77" s="12" t="e">
        <f>IF('Skriv in'!#REF!=1,AC65,AC71)</f>
        <v>#REF!</v>
      </c>
      <c r="AD77" s="12" t="e">
        <f>IF('Skriv in'!#REF!=1,AD65,AD71)</f>
        <v>#REF!</v>
      </c>
      <c r="AE77" s="12" t="e">
        <f>IF('Skriv in'!#REF!=1,AE65,AE71)</f>
        <v>#REF!</v>
      </c>
      <c r="AF77" s="12" t="e">
        <f>IF('Skriv in'!#REF!=1,AF65,AF71)</f>
        <v>#REF!</v>
      </c>
      <c r="AG77" s="12" t="e">
        <f>IF('Skriv in'!#REF!=1,AG65,AG71)</f>
        <v>#REF!</v>
      </c>
      <c r="AH77" s="12" t="e">
        <f>IF('Skriv in'!#REF!=1,AH65,AH71)</f>
        <v>#REF!</v>
      </c>
      <c r="AI77" s="12" t="e">
        <f>IF('Skriv in'!#REF!=1,AI65,AI71)</f>
        <v>#REF!</v>
      </c>
      <c r="AJ77" s="12" t="e">
        <f>IF('Skriv in'!#REF!=1,AJ65,AJ71)</f>
        <v>#REF!</v>
      </c>
      <c r="AK77" s="12" t="e">
        <f>IF('Skriv in'!#REF!=1,AK65,AK71)</f>
        <v>#REF!</v>
      </c>
      <c r="AL77" s="12" t="e">
        <f>IF('Skriv in'!#REF!=1,AL65,AL71)</f>
        <v>#REF!</v>
      </c>
      <c r="AM77" s="12" t="e">
        <f>IF('Skriv in'!#REF!=1,AM65,AM71)</f>
        <v>#REF!</v>
      </c>
      <c r="AN77" s="12" t="e">
        <f>IF('Skriv in'!#REF!=1,AN65,AN71)</f>
        <v>#REF!</v>
      </c>
      <c r="AO77" s="12" t="e">
        <f>IF('Skriv in'!#REF!=1,AO65,AO71)</f>
        <v>#REF!</v>
      </c>
      <c r="AP77" s="12" t="e">
        <f>IF('Skriv in'!#REF!=1,AP65,AP71)</f>
        <v>#REF!</v>
      </c>
      <c r="AQ77" s="12" t="e">
        <f>IF('Skriv in'!#REF!=1,AQ65,AQ71)</f>
        <v>#REF!</v>
      </c>
      <c r="AR77" s="12" t="e">
        <f>IF('Skriv in'!#REF!=1,AR65,AR71)</f>
        <v>#REF!</v>
      </c>
      <c r="AS77" s="12" t="e">
        <f>IF('Skriv in'!#REF!=1,AS65,AS71)</f>
        <v>#REF!</v>
      </c>
      <c r="AT77" s="12" t="e">
        <f>IF('Skriv in'!#REF!=1,AT65,AT71)</f>
        <v>#REF!</v>
      </c>
      <c r="AU77" s="12" t="e">
        <f>IF('Skriv in'!#REF!=1,AU65,AU71)</f>
        <v>#REF!</v>
      </c>
      <c r="AV77" s="12" t="e">
        <f>IF('Skriv in'!#REF!=1,AV65,AV71)</f>
        <v>#REF!</v>
      </c>
    </row>
    <row r="78" spans="15:48" ht="12.75">
      <c r="O78" s="12" t="e">
        <f>IF('Skriv in'!#REF!=1,O66,O72)</f>
        <v>#REF!</v>
      </c>
      <c r="P78" s="12" t="e">
        <f>IF('Skriv in'!#REF!=1,P66,P72)</f>
        <v>#REF!</v>
      </c>
      <c r="Q78" s="12" t="e">
        <f>IF('Skriv in'!#REF!=1,Q66,Q72)</f>
        <v>#REF!</v>
      </c>
      <c r="R78" s="12" t="e">
        <f>IF('Skriv in'!#REF!=1,R66,R72)</f>
        <v>#REF!</v>
      </c>
      <c r="S78" s="12" t="e">
        <f>IF('Skriv in'!#REF!=1,S66,S72)</f>
        <v>#REF!</v>
      </c>
      <c r="T78" s="12" t="e">
        <f>IF('Skriv in'!#REF!=1,T66,T72)</f>
        <v>#REF!</v>
      </c>
      <c r="U78" s="12" t="e">
        <f>IF('Skriv in'!#REF!=1,U66,U72)</f>
        <v>#REF!</v>
      </c>
      <c r="V78" s="12" t="e">
        <f>IF('Skriv in'!#REF!=1,V66,V72)</f>
        <v>#REF!</v>
      </c>
      <c r="W78" s="12" t="e">
        <f>IF('Skriv in'!#REF!=1,W66,W72)</f>
        <v>#REF!</v>
      </c>
      <c r="X78" s="12" t="e">
        <f>IF('Skriv in'!#REF!=1,X66,X72)</f>
        <v>#REF!</v>
      </c>
      <c r="Y78" s="12" t="e">
        <f>IF('Skriv in'!#REF!=1,Y66,Y72)</f>
        <v>#REF!</v>
      </c>
      <c r="Z78" s="12" t="e">
        <f>IF('Skriv in'!#REF!=1,Z66,Z72)</f>
        <v>#REF!</v>
      </c>
      <c r="AA78" s="12" t="e">
        <f>IF('Skriv in'!#REF!=1,AA66,AA72)</f>
        <v>#REF!</v>
      </c>
      <c r="AB78" s="12" t="e">
        <f>IF('Skriv in'!#REF!=1,AB66,AB72)</f>
        <v>#REF!</v>
      </c>
      <c r="AC78" s="12" t="e">
        <f>IF('Skriv in'!#REF!=1,AC66,AC72)</f>
        <v>#REF!</v>
      </c>
      <c r="AD78" s="12" t="e">
        <f>IF('Skriv in'!#REF!=1,AD66,AD72)</f>
        <v>#REF!</v>
      </c>
      <c r="AE78" s="12" t="e">
        <f>IF('Skriv in'!#REF!=1,AE66,AE72)</f>
        <v>#REF!</v>
      </c>
      <c r="AF78" s="12" t="e">
        <f>IF('Skriv in'!#REF!=1,AF66,AF72)</f>
        <v>#REF!</v>
      </c>
      <c r="AG78" s="12" t="e">
        <f>IF('Skriv in'!#REF!=1,AG66,AG72)</f>
        <v>#REF!</v>
      </c>
      <c r="AH78" s="12" t="e">
        <f>IF('Skriv in'!#REF!=1,AH66,AH72)</f>
        <v>#REF!</v>
      </c>
      <c r="AI78" s="12" t="e">
        <f>IF('Skriv in'!#REF!=1,AI66,AI72)</f>
        <v>#REF!</v>
      </c>
      <c r="AJ78" s="12" t="e">
        <f>IF('Skriv in'!#REF!=1,AJ66,AJ72)</f>
        <v>#REF!</v>
      </c>
      <c r="AK78" s="12" t="e">
        <f>IF('Skriv in'!#REF!=1,AK66,AK72)</f>
        <v>#REF!</v>
      </c>
      <c r="AL78" s="12" t="e">
        <f>IF('Skriv in'!#REF!=1,AL66,AL72)</f>
        <v>#REF!</v>
      </c>
      <c r="AM78" s="12" t="e">
        <f>IF('Skriv in'!#REF!=1,AM66,AM72)</f>
        <v>#REF!</v>
      </c>
      <c r="AN78" s="12" t="e">
        <f>IF('Skriv in'!#REF!=1,AN66,AN72)</f>
        <v>#REF!</v>
      </c>
      <c r="AO78" s="12" t="e">
        <f>IF('Skriv in'!#REF!=1,AO66,AO72)</f>
        <v>#REF!</v>
      </c>
      <c r="AP78" s="12" t="e">
        <f>IF('Skriv in'!#REF!=1,AP66,AP72)</f>
        <v>#REF!</v>
      </c>
      <c r="AQ78" s="12" t="e">
        <f>IF('Skriv in'!#REF!=1,AQ66,AQ72)</f>
        <v>#REF!</v>
      </c>
      <c r="AR78" s="12" t="e">
        <f>IF('Skriv in'!#REF!=1,AR66,AR72)</f>
        <v>#REF!</v>
      </c>
      <c r="AS78" s="12" t="e">
        <f>IF('Skriv in'!#REF!=1,AS66,AS72)</f>
        <v>#REF!</v>
      </c>
      <c r="AT78" s="12" t="e">
        <f>IF('Skriv in'!#REF!=1,AT66,AT72)</f>
        <v>#REF!</v>
      </c>
      <c r="AU78" s="12" t="e">
        <f>IF('Skriv in'!#REF!=1,AU66,AU72)</f>
        <v>#REF!</v>
      </c>
      <c r="AV78" s="12" t="e">
        <f>IF('Skriv in'!#REF!=1,AV66,AV72)</f>
        <v>#REF!</v>
      </c>
    </row>
    <row r="80" ht="12.75">
      <c r="N80" s="12" t="s">
        <v>282</v>
      </c>
    </row>
    <row r="81" spans="13:16" ht="12.75">
      <c r="M81" s="12" t="s">
        <v>287</v>
      </c>
      <c r="N81" s="12" t="s">
        <v>283</v>
      </c>
      <c r="P81" s="12">
        <f>VLOOKUP(M81,A$2:D$69,4)</f>
        <v>1</v>
      </c>
    </row>
    <row r="82" spans="13:16" ht="12.75">
      <c r="M82" s="12" t="s">
        <v>288</v>
      </c>
      <c r="N82" s="12" t="s">
        <v>284</v>
      </c>
      <c r="P82" s="12">
        <f>VLOOKUP(M82,A$2:D$69,4)</f>
        <v>30</v>
      </c>
    </row>
    <row r="83" spans="13:16" ht="12.75">
      <c r="M83" s="12" t="s">
        <v>289</v>
      </c>
      <c r="N83" s="12" t="s">
        <v>285</v>
      </c>
      <c r="P83" s="12">
        <f>VLOOKUP(M83,A$2:D$69,4)</f>
        <v>31</v>
      </c>
    </row>
    <row r="84" spans="13:16" ht="12.75">
      <c r="M84" s="12" t="s">
        <v>290</v>
      </c>
      <c r="N84" s="12" t="s">
        <v>286</v>
      </c>
      <c r="P84" s="12">
        <f>VLOOKUP(M84,A$2:D$69,4)</f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V67" sqref="V67"/>
    </sheetView>
  </sheetViews>
  <sheetFormatPr defaultColWidth="9.140625" defaultRowHeight="12.75"/>
  <cols>
    <col min="1" max="1" width="6.8515625" style="27" customWidth="1"/>
    <col min="2" max="18" width="4.7109375" style="27" customWidth="1"/>
    <col min="19" max="19" width="7.140625" style="27" customWidth="1"/>
    <col min="20" max="24" width="4.7109375" style="27" customWidth="1"/>
    <col min="25" max="16384" width="9.140625" style="27" customWidth="1"/>
  </cols>
  <sheetData>
    <row r="1" spans="1:19" ht="23.25">
      <c r="A1" s="51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">
      <c r="A4" s="53" t="s">
        <v>159</v>
      </c>
      <c r="B4" s="52" t="s">
        <v>160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">
      <c r="A6" s="53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">
      <c r="A7" s="52"/>
      <c r="B7" s="54" t="s">
        <v>162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>
      <c r="A8" s="52"/>
      <c r="B8" s="52" t="s">
        <v>143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>
      <c r="A9" s="52"/>
      <c r="B9" s="52" t="s">
        <v>144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">
      <c r="A10" s="52"/>
      <c r="B10" s="52" t="s">
        <v>145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">
      <c r="A11" s="55"/>
      <c r="B11" s="52" t="s">
        <v>163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8">
      <c r="A12" s="56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8">
      <c r="A13" s="57"/>
      <c r="B13" s="52" t="s">
        <v>132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">
      <c r="A15" s="53" t="s">
        <v>150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">
      <c r="A16" s="57"/>
      <c r="B16" s="52" t="s">
        <v>164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>
      <c r="A17" s="52"/>
      <c r="B17" s="52" t="s">
        <v>146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8">
      <c r="A18" s="52"/>
      <c r="B18" s="52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">
      <c r="A19" s="52"/>
      <c r="B19" s="52" t="s"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>
      <c r="A20" s="57"/>
      <c r="B20" s="52" t="s">
        <v>148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8">
      <c r="A21" s="58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8">
      <c r="A23" s="53" t="s">
        <v>166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8">
      <c r="A24" s="52"/>
      <c r="B24" s="52" t="s">
        <v>172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8">
      <c r="A25" s="55"/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">
      <c r="A26" s="60"/>
      <c r="B26" s="61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8">
      <c r="A27" s="57"/>
      <c r="B27" s="62" t="s">
        <v>182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9.75" customHeight="1">
      <c r="A28" s="52"/>
      <c r="B28" s="6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8">
      <c r="A29" s="52"/>
      <c r="B29" s="52"/>
      <c r="C29" s="64" t="s">
        <v>152</v>
      </c>
      <c r="D29" s="65" t="s">
        <v>170</v>
      </c>
      <c r="E29" s="65" t="s">
        <v>169</v>
      </c>
      <c r="F29" s="52"/>
      <c r="G29" s="64" t="s">
        <v>153</v>
      </c>
      <c r="H29" s="125" t="s">
        <v>169</v>
      </c>
      <c r="I29" s="126"/>
      <c r="J29" s="52"/>
      <c r="K29" s="64" t="s">
        <v>154</v>
      </c>
      <c r="L29" s="65" t="s">
        <v>167</v>
      </c>
      <c r="M29" s="65" t="s">
        <v>168</v>
      </c>
      <c r="N29" s="65" t="s">
        <v>170</v>
      </c>
      <c r="O29" s="65" t="s">
        <v>169</v>
      </c>
      <c r="P29" s="52"/>
      <c r="Q29" s="52"/>
      <c r="R29" s="52"/>
      <c r="S29" s="52"/>
    </row>
    <row r="30" spans="1:19" ht="18">
      <c r="A30" s="52"/>
      <c r="B30" s="52"/>
      <c r="C30" s="52"/>
      <c r="D30" s="65" t="s">
        <v>167</v>
      </c>
      <c r="E30" s="65" t="s">
        <v>168</v>
      </c>
      <c r="F30" s="52"/>
      <c r="G30" s="52"/>
      <c r="H30" s="125" t="s">
        <v>170</v>
      </c>
      <c r="I30" s="126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>
      <c r="A31" s="52"/>
      <c r="B31" s="52"/>
      <c r="C31" s="52"/>
      <c r="D31" s="52"/>
      <c r="E31" s="52"/>
      <c r="F31" s="52"/>
      <c r="G31" s="52"/>
      <c r="H31" s="125" t="s">
        <v>168</v>
      </c>
      <c r="I31" s="126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>
      <c r="A32" s="52"/>
      <c r="B32" s="52"/>
      <c r="C32" s="52"/>
      <c r="D32" s="52"/>
      <c r="E32" s="52"/>
      <c r="F32" s="52"/>
      <c r="G32" s="52"/>
      <c r="H32" s="125" t="s">
        <v>167</v>
      </c>
      <c r="I32" s="126"/>
      <c r="J32" s="52"/>
      <c r="K32" s="52" t="s">
        <v>171</v>
      </c>
      <c r="L32" s="52"/>
      <c r="M32" s="52"/>
      <c r="N32" s="52"/>
      <c r="O32" s="52"/>
      <c r="P32" s="52"/>
      <c r="Q32" s="52"/>
      <c r="R32" s="52"/>
      <c r="S32" s="52"/>
    </row>
    <row r="33" spans="1:19" ht="8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>
      <c r="A34" s="52"/>
      <c r="B34" s="52" t="s">
        <v>173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8">
      <c r="A35" s="52"/>
      <c r="B35" s="66" t="s">
        <v>174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8">
      <c r="A36" s="52"/>
      <c r="B36" s="52" t="s">
        <v>175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>
      <c r="A37" s="52"/>
      <c r="B37" s="63" t="s">
        <v>176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8">
      <c r="A38" s="52"/>
      <c r="B38" s="67" t="s">
        <v>151</v>
      </c>
      <c r="C38" s="52"/>
      <c r="D38" s="52"/>
      <c r="E38" s="52"/>
      <c r="F38" s="52" t="s">
        <v>183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9.75" customHeight="1">
      <c r="A39" s="52"/>
      <c r="B39" s="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">
      <c r="A40" s="52"/>
      <c r="B40" s="52" t="s">
        <v>177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">
      <c r="A41" s="52"/>
      <c r="B41" s="52" t="s">
        <v>178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">
      <c r="A42" s="52"/>
      <c r="B42" s="52" t="s">
        <v>179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9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8">
      <c r="A44" s="53" t="s">
        <v>184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8">
      <c r="A45" s="52"/>
      <c r="B45" s="52" t="s">
        <v>185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">
      <c r="A46" s="52"/>
      <c r="B46" s="52" t="s">
        <v>186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">
      <c r="A47" s="55"/>
      <c r="B47" s="52" t="s">
        <v>187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8">
      <c r="A48" s="52"/>
      <c r="B48" s="52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8.75">
      <c r="A49" s="68" t="s">
        <v>193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">
      <c r="A50" s="52"/>
      <c r="B50" s="52" t="s">
        <v>190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8">
      <c r="A51" s="52"/>
      <c r="B51" s="54" t="s">
        <v>214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8">
      <c r="A52" s="52"/>
      <c r="B52" s="52" t="s">
        <v>194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>
      <c r="A53" s="52"/>
      <c r="B53" s="52" t="s">
        <v>195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8.75">
      <c r="A54" s="68" t="s">
        <v>196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8">
      <c r="A55" s="52"/>
      <c r="B55" s="52" t="s">
        <v>209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8">
      <c r="A56" s="52"/>
      <c r="B56" s="69" t="s">
        <v>208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8">
      <c r="A57" s="52"/>
      <c r="B57" s="52" t="s">
        <v>197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8">
      <c r="A58" s="52"/>
      <c r="B58" s="52" t="s">
        <v>198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>
      <c r="A59" s="52"/>
      <c r="B59" s="52" t="s">
        <v>199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8">
      <c r="A60" s="52"/>
      <c r="B60" s="54" t="s">
        <v>206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8">
      <c r="A61" s="52"/>
      <c r="B61" s="54" t="s">
        <v>207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">
      <c r="A62" s="52"/>
      <c r="B62" s="52" t="s">
        <v>200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8">
      <c r="A63" s="52"/>
      <c r="B63" s="52" t="s">
        <v>120</v>
      </c>
      <c r="C63" s="52"/>
      <c r="D63" s="52"/>
      <c r="E63" s="52" t="s">
        <v>122</v>
      </c>
      <c r="F63" s="52"/>
      <c r="G63" s="52"/>
      <c r="H63" s="52" t="s">
        <v>121</v>
      </c>
      <c r="I63" s="52"/>
      <c r="J63" s="52"/>
      <c r="K63" s="52" t="s">
        <v>142</v>
      </c>
      <c r="L63" s="52"/>
      <c r="M63" s="52"/>
      <c r="N63" s="52"/>
      <c r="O63" s="52"/>
      <c r="P63" s="52"/>
      <c r="Q63" s="52"/>
      <c r="R63" s="52"/>
      <c r="S63" s="52"/>
    </row>
    <row r="64" spans="1:19" ht="18">
      <c r="A64" s="52"/>
      <c r="B64" s="52">
        <v>40</v>
      </c>
      <c r="C64" s="52"/>
      <c r="D64" s="52"/>
      <c r="E64" s="52">
        <v>40</v>
      </c>
      <c r="F64" s="52"/>
      <c r="G64" s="52"/>
      <c r="H64" s="52">
        <v>20</v>
      </c>
      <c r="I64" s="52"/>
      <c r="J64" s="52"/>
      <c r="K64" s="52">
        <v>30</v>
      </c>
      <c r="L64" s="52"/>
      <c r="M64" s="52"/>
      <c r="N64" s="52"/>
      <c r="O64" s="52"/>
      <c r="P64" s="52"/>
      <c r="Q64" s="52"/>
      <c r="R64" s="52"/>
      <c r="S64" s="52"/>
    </row>
    <row r="65" spans="1:19" ht="18">
      <c r="A65" s="52"/>
      <c r="B65" s="52" t="s">
        <v>201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8">
      <c r="A66" s="52"/>
      <c r="B66" s="52" t="s">
        <v>202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8">
      <c r="A67" s="52"/>
      <c r="B67" s="52" t="s">
        <v>203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8">
      <c r="A68" s="52"/>
      <c r="B68" s="52" t="s">
        <v>120</v>
      </c>
      <c r="C68" s="52"/>
      <c r="D68" s="52"/>
      <c r="E68" s="52" t="s">
        <v>122</v>
      </c>
      <c r="F68" s="52"/>
      <c r="G68" s="52"/>
      <c r="H68" s="52" t="s">
        <v>121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8">
      <c r="A69" s="52"/>
      <c r="B69" s="52">
        <v>12</v>
      </c>
      <c r="C69" s="52"/>
      <c r="D69" s="52"/>
      <c r="E69" s="52">
        <v>12</v>
      </c>
      <c r="F69" s="52"/>
      <c r="G69" s="52"/>
      <c r="H69" s="52">
        <v>6</v>
      </c>
      <c r="I69" s="52"/>
      <c r="J69" s="52" t="s">
        <v>204</v>
      </c>
      <c r="K69" s="52" t="s">
        <v>205</v>
      </c>
      <c r="L69" s="52"/>
      <c r="M69" s="52"/>
      <c r="N69" s="52"/>
      <c r="O69" s="52"/>
      <c r="P69" s="52"/>
      <c r="Q69" s="52"/>
      <c r="R69" s="52"/>
      <c r="S69" s="52"/>
    </row>
    <row r="70" spans="1:19" ht="1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8.75">
      <c r="A71" s="68" t="s">
        <v>141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8">
      <c r="A72" s="63"/>
      <c r="B72" s="52" t="s">
        <v>191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8">
      <c r="A73" s="52"/>
      <c r="B73" s="52" t="s">
        <v>192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8">
      <c r="A74" s="52"/>
      <c r="B74" s="52" t="s">
        <v>210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8.75">
      <c r="A76" s="68" t="s">
        <v>211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8">
      <c r="A77" s="52"/>
      <c r="B77" s="52" t="s">
        <v>212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">
      <c r="A78" s="52"/>
      <c r="B78" s="52" t="s">
        <v>213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8.75">
      <c r="A80" s="68" t="s">
        <v>260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8">
      <c r="A81" s="52"/>
      <c r="B81" s="52" t="s">
        <v>256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8">
      <c r="A82" s="52"/>
      <c r="B82" s="52" t="s">
        <v>257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8">
      <c r="A83" s="52"/>
      <c r="B83" s="52" t="s">
        <v>258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>
      <c r="A84" s="52"/>
      <c r="B84" s="52" t="s">
        <v>259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</sheetData>
  <sheetProtection password="CF35" sheet="1" objects="1" scenarios="1"/>
  <mergeCells count="4">
    <mergeCell ref="H29:I29"/>
    <mergeCell ref="H30:I30"/>
    <mergeCell ref="H31:I31"/>
    <mergeCell ref="H32:I32"/>
  </mergeCells>
  <hyperlinks>
    <hyperlink ref="B38" r:id="rId1" display="www.husec.se"/>
  </hyperlinks>
  <printOptions/>
  <pageMargins left="0.5" right="0.45" top="0.61" bottom="0.49" header="0.4" footer="0.36"/>
  <pageSetup horizontalDpi="600" verticalDpi="600" orientation="portrait" paperSize="9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zoomScale="125" zoomScaleNormal="125" zoomScalePageLayoutView="0" workbookViewId="0" topLeftCell="B1">
      <selection activeCell="C15" sqref="C15"/>
    </sheetView>
  </sheetViews>
  <sheetFormatPr defaultColWidth="9.140625" defaultRowHeight="12.75"/>
  <cols>
    <col min="1" max="1" width="9.140625" style="86" hidden="1" customWidth="1"/>
    <col min="2" max="2" width="23.00390625" style="86" customWidth="1"/>
    <col min="3" max="3" width="18.00390625" style="86" customWidth="1"/>
    <col min="4" max="4" width="13.140625" style="86" customWidth="1"/>
    <col min="5" max="5" width="12.00390625" style="86" customWidth="1"/>
    <col min="6" max="16384" width="9.140625" style="86" customWidth="1"/>
  </cols>
  <sheetData>
    <row r="3" spans="1:3" ht="20.25">
      <c r="A3" s="111" t="s">
        <v>109</v>
      </c>
      <c r="B3" s="112" t="s">
        <v>339</v>
      </c>
      <c r="C3" s="114" t="s">
        <v>109</v>
      </c>
    </row>
    <row r="4" spans="1:6" ht="20.25">
      <c r="A4" s="111" t="s">
        <v>108</v>
      </c>
      <c r="B4" s="86" t="s">
        <v>135</v>
      </c>
      <c r="C4" s="113"/>
      <c r="D4" s="115"/>
      <c r="E4" s="115"/>
      <c r="F4" s="116"/>
    </row>
    <row r="5" spans="1:6" ht="20.25">
      <c r="A5" s="111" t="s">
        <v>111</v>
      </c>
      <c r="B5" s="86" t="s">
        <v>338</v>
      </c>
      <c r="C5" s="113"/>
      <c r="D5" s="117"/>
      <c r="E5" s="117"/>
      <c r="F5" s="118"/>
    </row>
    <row r="6" spans="1:6" ht="20.25">
      <c r="A6" s="111" t="s">
        <v>112</v>
      </c>
      <c r="B6" s="86" t="s">
        <v>136</v>
      </c>
      <c r="C6" s="113"/>
      <c r="D6" s="117"/>
      <c r="E6" s="117"/>
      <c r="F6" s="118"/>
    </row>
    <row r="7" spans="1:6" ht="20.25">
      <c r="A7" s="111" t="s">
        <v>114</v>
      </c>
      <c r="B7" s="124"/>
      <c r="C7" s="117"/>
      <c r="D7" s="117"/>
      <c r="E7" s="117"/>
      <c r="F7" s="118"/>
    </row>
    <row r="8" spans="1:6" ht="20.25">
      <c r="A8" s="111" t="s">
        <v>115</v>
      </c>
      <c r="B8" s="123"/>
      <c r="C8" s="117"/>
      <c r="D8" s="117"/>
      <c r="E8" s="117"/>
      <c r="F8" s="118"/>
    </row>
    <row r="9" spans="1:6" ht="20.25">
      <c r="A9" s="111" t="s">
        <v>113</v>
      </c>
      <c r="B9" s="121"/>
      <c r="C9" s="117"/>
      <c r="D9" s="117"/>
      <c r="E9" s="117"/>
      <c r="F9" s="118"/>
    </row>
    <row r="10" spans="1:6" ht="20.25">
      <c r="A10" s="111" t="s">
        <v>110</v>
      </c>
      <c r="B10" s="122"/>
      <c r="C10" s="119"/>
      <c r="D10" s="119"/>
      <c r="E10" s="119"/>
      <c r="F10" s="120"/>
    </row>
  </sheetData>
  <sheetProtection sheet="1"/>
  <dataValidations count="1">
    <dataValidation type="list" allowBlank="1" showInputMessage="1" showErrorMessage="1" sqref="C3">
      <formula1>$A$3:$A$10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76"/>
  <sheetViews>
    <sheetView tabSelected="1" zoomScale="125" zoomScaleNormal="125" zoomScalePageLayoutView="0" workbookViewId="0" topLeftCell="A1">
      <selection activeCell="CO21" sqref="CO21"/>
    </sheetView>
  </sheetViews>
  <sheetFormatPr defaultColWidth="9.140625" defaultRowHeight="12.75"/>
  <cols>
    <col min="1" max="1" width="9.57421875" style="41" customWidth="1"/>
    <col min="2" max="2" width="13.00390625" style="41" customWidth="1"/>
    <col min="3" max="3" width="14.8515625" style="24" customWidth="1"/>
    <col min="4" max="11" width="6.57421875" style="28" customWidth="1"/>
    <col min="12" max="12" width="9.140625" style="7" hidden="1" customWidth="1"/>
    <col min="13" max="21" width="13.28125" style="7" hidden="1" customWidth="1"/>
    <col min="22" max="33" width="9.140625" style="7" hidden="1" customWidth="1"/>
    <col min="34" max="36" width="1.57421875" style="7" hidden="1" customWidth="1"/>
    <col min="37" max="38" width="9.140625" style="7" hidden="1" customWidth="1"/>
    <col min="39" max="43" width="2.00390625" style="7" hidden="1" customWidth="1"/>
    <col min="44" max="44" width="9.140625" style="7" hidden="1" customWidth="1"/>
    <col min="45" max="50" width="1.28515625" style="7" hidden="1" customWidth="1"/>
    <col min="51" max="51" width="9.140625" style="7" hidden="1" customWidth="1"/>
    <col min="52" max="57" width="1.57421875" style="7" hidden="1" customWidth="1"/>
    <col min="58" max="58" width="9.140625" style="7" hidden="1" customWidth="1"/>
    <col min="59" max="64" width="1.8515625" style="7" hidden="1" customWidth="1"/>
    <col min="65" max="69" width="9.140625" style="7" hidden="1" customWidth="1"/>
    <col min="70" max="71" width="1.8515625" style="7" hidden="1" customWidth="1"/>
    <col min="72" max="73" width="9.140625" style="7" hidden="1" customWidth="1"/>
    <col min="74" max="78" width="1.7109375" style="7" hidden="1" customWidth="1"/>
    <col min="79" max="79" width="3.8515625" style="7" hidden="1" customWidth="1"/>
    <col min="80" max="80" width="9.140625" style="7" hidden="1" customWidth="1"/>
    <col min="81" max="81" width="9.140625" style="3" hidden="1" customWidth="1"/>
    <col min="82" max="82" width="11.421875" style="7" hidden="1" customWidth="1"/>
    <col min="83" max="90" width="4.57421875" style="7" hidden="1" customWidth="1"/>
    <col min="91" max="16384" width="9.140625" style="3" customWidth="1"/>
  </cols>
  <sheetData>
    <row r="1" spans="1:73" ht="17.25" thickBot="1">
      <c r="A1" s="108" t="s">
        <v>135</v>
      </c>
      <c r="B1" s="110" t="s">
        <v>331</v>
      </c>
      <c r="C1" s="87" t="s">
        <v>136</v>
      </c>
      <c r="D1" s="152" t="s">
        <v>119</v>
      </c>
      <c r="E1" s="152"/>
      <c r="F1" s="152"/>
      <c r="G1" s="152"/>
      <c r="H1" s="152"/>
      <c r="I1" s="152"/>
      <c r="J1" s="152"/>
      <c r="K1" s="153"/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S1" s="7">
        <v>7</v>
      </c>
      <c r="W1" s="8" t="s">
        <v>108</v>
      </c>
      <c r="X1" s="8" t="s">
        <v>108</v>
      </c>
      <c r="Y1" s="8" t="s">
        <v>108</v>
      </c>
      <c r="Z1" s="8" t="s">
        <v>108</v>
      </c>
      <c r="AA1" s="8" t="s">
        <v>108</v>
      </c>
      <c r="AB1" s="8" t="s">
        <v>108</v>
      </c>
      <c r="AC1" s="8" t="s">
        <v>108</v>
      </c>
      <c r="AD1" s="8" t="s">
        <v>109</v>
      </c>
      <c r="AE1" s="8" t="s">
        <v>109</v>
      </c>
      <c r="AF1" s="8" t="s">
        <v>109</v>
      </c>
      <c r="AG1" s="8" t="s">
        <v>109</v>
      </c>
      <c r="AH1" s="8"/>
      <c r="AI1" s="8"/>
      <c r="AJ1" s="8"/>
      <c r="AK1" s="8" t="s">
        <v>110</v>
      </c>
      <c r="AL1" s="8" t="s">
        <v>110</v>
      </c>
      <c r="AM1" s="8"/>
      <c r="AN1" s="8"/>
      <c r="AO1" s="8"/>
      <c r="AP1" s="8"/>
      <c r="AQ1" s="8"/>
      <c r="AR1" s="8" t="s">
        <v>113</v>
      </c>
      <c r="AS1" s="8"/>
      <c r="AT1" s="8"/>
      <c r="AU1" s="8"/>
      <c r="AV1" s="8"/>
      <c r="AW1" s="8"/>
      <c r="AX1" s="8"/>
      <c r="AY1" s="8" t="s">
        <v>111</v>
      </c>
      <c r="AZ1" s="8"/>
      <c r="BA1" s="8"/>
      <c r="BB1" s="8"/>
      <c r="BC1" s="8"/>
      <c r="BD1" s="8"/>
      <c r="BE1" s="8"/>
      <c r="BF1" s="8" t="s">
        <v>112</v>
      </c>
      <c r="BG1" s="8"/>
      <c r="BH1" s="8"/>
      <c r="BI1" s="8"/>
      <c r="BJ1" s="8"/>
      <c r="BK1" s="8"/>
      <c r="BL1" s="8"/>
      <c r="BM1" s="8" t="s">
        <v>114</v>
      </c>
      <c r="BN1" s="8" t="s">
        <v>114</v>
      </c>
      <c r="BO1" s="8" t="s">
        <v>114</v>
      </c>
      <c r="BP1" s="8" t="s">
        <v>114</v>
      </c>
      <c r="BQ1" s="8" t="s">
        <v>114</v>
      </c>
      <c r="BR1" s="8"/>
      <c r="BS1" s="8"/>
      <c r="BT1" s="8" t="s">
        <v>115</v>
      </c>
      <c r="BU1" s="8" t="s">
        <v>115</v>
      </c>
    </row>
    <row r="2" spans="1:73" ht="17.25" thickBot="1">
      <c r="A2" s="109">
        <v>152726</v>
      </c>
      <c r="B2" s="109" t="s">
        <v>340</v>
      </c>
      <c r="C2" s="109" t="s">
        <v>345</v>
      </c>
      <c r="D2" s="102">
        <v>1</v>
      </c>
      <c r="E2" s="103"/>
      <c r="F2" s="102">
        <v>2</v>
      </c>
      <c r="G2" s="103"/>
      <c r="H2" s="102">
        <v>3</v>
      </c>
      <c r="I2" s="103"/>
      <c r="J2" s="102">
        <v>4</v>
      </c>
      <c r="K2" s="104"/>
      <c r="L2" s="92" t="str">
        <f>M2</f>
        <v>E Agrotop</v>
      </c>
      <c r="M2" s="91" t="str">
        <f>IF('Skriv in'!$C$3=$U$2,W2,IF('Skriv in'!$C$3=$U$3,AD2,IF('Skriv in'!$C$3=$U$4,AK2,IF('Skriv in'!$C$3=$U$5,AR2,IF('Skriv in'!$C$3=$U$6,AY2,IF('Skriv in'!$C$3=$U$7,BF2,IF('Skriv in'!$C$3=$U$8,BM2,BT2)))))))</f>
        <v>E Agrotop</v>
      </c>
      <c r="N2" s="91" t="str">
        <f>IF('Skriv in'!$C$3=$U$2,X2,IF('Skriv in'!$C$3=$U$3,AE2,IF('Skriv in'!$C$3=$U$4,AL2,IF('Skriv in'!$C$3=$U$5,AS2,IF('Skriv in'!$C$3=$U$6,AZ2,IF('Skriv in'!$C$3=$U$7,BG2,IF('Skriv in'!$C$3=$U$8,BN2,BU2)))))))</f>
        <v>E Speedy</v>
      </c>
      <c r="O2" s="91" t="str">
        <f>IF('Skriv in'!$C$3=$U$2,Y2,IF('Skriv in'!$C$3=$U$3,AF2,IF('Skriv in'!$C$3=$U$4,AM2,IF('Skriv in'!$C$3=$U$5,AT2,IF('Skriv in'!$C$3=$U$6,BA2,IF('Skriv in'!$C$3=$U$7,BH2,IF('Skriv in'!$C$3=$U$8,BO2,BV2)))))))</f>
        <v>E Ströby</v>
      </c>
      <c r="P2" s="91" t="str">
        <f>IF('Skriv in'!$C$3=$U$2,Z2,IF('Skriv in'!$C$3=$U$3,AG2,IF('Skriv in'!$C$3=$U$4,AN2,IF('Skriv in'!$C$3=$U$5,AU2,IF('Skriv in'!$C$3=$U$6,BB2,IF('Skriv in'!$C$3=$U$7,BI2,IF('Skriv in'!$C$3=$U$8,BP2,BW2)))))))</f>
        <v>H Sprumo</v>
      </c>
      <c r="Q2" s="91">
        <f>IF('Skriv in'!$C$3=$U$2,AA2,IF('Skriv in'!$C$3=$U$3,AH2,IF('Skriv in'!$C$3=$U$4,AO2,IF('Skriv in'!$C$3=$U$5,AV2,IF('Skriv in'!$C$3=$U$6,BC2,IF('Skriv in'!$C$3=$U$7,BJ2,IF('Skriv in'!$C$3=$U$8,BQ2,BX2)))))))</f>
        <v>0</v>
      </c>
      <c r="R2" s="91">
        <f>IF('Skriv in'!$C$3=$U$2,AB2,IF('Skriv in'!$C$3=$U$3,AI2,IF('Skriv in'!$C$3=$U$4,AP2,IF('Skriv in'!$C$3=$U$5,AW2,IF('Skriv in'!$C$3=$U$6,BD2,IF('Skriv in'!$C$3=$U$7,BK2,IF('Skriv in'!$C$3=$U$8,BR2,BY2)))))))</f>
        <v>0</v>
      </c>
      <c r="S2" s="91">
        <f>IF('Skriv in'!$C$3=$U$2,AC2,IF('Skriv in'!$C$3=$U$3,AJ2,IF('Skriv in'!$C$3=$U$4,AQ2,IF('Skriv in'!$C$3=$U$5,AX2,IF('Skriv in'!$C$3=$U$6,BE2,IF('Skriv in'!$C$3=$U$7,BL2,IF('Skriv in'!$C$3=$U$8,BS2,BZ2)))))))</f>
        <v>0</v>
      </c>
      <c r="T2" s="7" t="s">
        <v>134</v>
      </c>
      <c r="U2" s="20" t="s">
        <v>108</v>
      </c>
      <c r="V2" s="9" t="s">
        <v>13</v>
      </c>
      <c r="W2" s="10" t="s">
        <v>305</v>
      </c>
      <c r="X2" s="10" t="s">
        <v>306</v>
      </c>
      <c r="Y2" s="10" t="s">
        <v>307</v>
      </c>
      <c r="Z2" s="10" t="s">
        <v>308</v>
      </c>
      <c r="AA2" s="10" t="s">
        <v>309</v>
      </c>
      <c r="AB2" s="10" t="s">
        <v>310</v>
      </c>
      <c r="AC2" s="10" t="s">
        <v>311</v>
      </c>
      <c r="AD2" s="10" t="s">
        <v>17</v>
      </c>
      <c r="AE2" s="10" t="s">
        <v>15</v>
      </c>
      <c r="AF2" s="10" t="s">
        <v>16</v>
      </c>
      <c r="AG2" s="10" t="s">
        <v>18</v>
      </c>
      <c r="AH2" s="10"/>
      <c r="AI2" s="10"/>
      <c r="AJ2" s="10"/>
      <c r="AK2" s="10" t="s">
        <v>28</v>
      </c>
      <c r="AL2" s="10" t="s">
        <v>29</v>
      </c>
      <c r="AM2" s="10"/>
      <c r="AN2" s="10"/>
      <c r="AO2" s="10"/>
      <c r="AP2" s="10"/>
      <c r="AQ2" s="10"/>
      <c r="AY2" s="10" t="s">
        <v>19</v>
      </c>
      <c r="AZ2" s="10"/>
      <c r="BA2" s="10"/>
      <c r="BB2" s="10"/>
      <c r="BC2" s="10"/>
      <c r="BD2" s="10"/>
      <c r="BE2" s="10"/>
      <c r="BF2" s="10" t="s">
        <v>27</v>
      </c>
      <c r="BG2" s="10"/>
      <c r="BH2" s="10"/>
      <c r="BI2" s="10"/>
      <c r="BJ2" s="10"/>
      <c r="BK2" s="10"/>
      <c r="BL2" s="10"/>
      <c r="BM2" s="10" t="s">
        <v>20</v>
      </c>
      <c r="BN2" s="10" t="s">
        <v>21</v>
      </c>
      <c r="BO2" s="10" t="s">
        <v>22</v>
      </c>
      <c r="BP2" s="10" t="s">
        <v>23</v>
      </c>
      <c r="BQ2" s="10" t="s">
        <v>24</v>
      </c>
      <c r="BR2" s="10"/>
      <c r="BS2" s="10"/>
      <c r="BT2" s="10" t="s">
        <v>25</v>
      </c>
      <c r="BU2" s="10" t="s">
        <v>26</v>
      </c>
    </row>
    <row r="3" spans="1:73" ht="16.5">
      <c r="A3" s="71" t="s">
        <v>156</v>
      </c>
      <c r="B3" s="29"/>
      <c r="C3" s="30"/>
      <c r="D3" s="140">
        <v>42116</v>
      </c>
      <c r="E3" s="145"/>
      <c r="F3" s="140"/>
      <c r="G3" s="145"/>
      <c r="H3" s="140"/>
      <c r="I3" s="145"/>
      <c r="J3" s="140"/>
      <c r="K3" s="141"/>
      <c r="L3" s="92" t="str">
        <f>N2</f>
        <v>E Speedy</v>
      </c>
      <c r="M3" s="91" t="str">
        <f>IF('Skriv in'!$C$3=$U$2,W3,IF('Skriv in'!$C$3=$U$3,AD3,IF('Skriv in'!$C$3=$U$4,AK3,IF('Skriv in'!$C$3=$U$5,AR3,IF('Skriv in'!$C$3=$U$6,AY3,IF('Skriv in'!$C$3=$U$7,BF3,IF('Skriv in'!$C$3=$U$8,BM3,BT3)))))))</f>
        <v>Agrotop</v>
      </c>
      <c r="N3" s="91" t="str">
        <f>IF('Skriv in'!$C$3=$U$2,X3,IF('Skriv in'!$C$3=$U$3,AE3,IF('Skriv in'!$C$3=$U$4,AL3,IF('Skriv in'!$C$3=$U$5,AS3,IF('Skriv in'!$C$3=$U$6,AZ3,IF('Skriv in'!$C$3=$U$7,BG3,IF('Skriv in'!$C$3=$U$8,BN3,BU3)))))))</f>
        <v>Speedy 2500</v>
      </c>
      <c r="O3" s="91" t="str">
        <f>IF('Skriv in'!$C$3=$U$2,Y3,IF('Skriv in'!$C$3=$U$3,AF3,IF('Skriv in'!$C$3=$U$4,AM3,IF('Skriv in'!$C$3=$U$5,AT3,IF('Skriv in'!$C$3=$U$6,BA3,IF('Skriv in'!$C$3=$U$7,BH3,IF('Skriv in'!$C$3=$U$8,BO3,BV3)))))))</f>
        <v>Strøby 1 E30</v>
      </c>
      <c r="P3" s="91" t="str">
        <f>IF('Skriv in'!$C$3=$U$2,Z3,IF('Skriv in'!$C$3=$U$3,AG3,IF('Skriv in'!$C$3=$U$4,AN3,IF('Skriv in'!$C$3=$U$5,AU3,IF('Skriv in'!$C$3=$U$6,BB3,IF('Skriv in'!$C$3=$U$7,BI3,IF('Skriv in'!$C$3=$U$8,BP3,BW3)))))))</f>
        <v>Sprumo</v>
      </c>
      <c r="Q3" s="91">
        <f>IF('Skriv in'!$C$3=$U$2,AA3,IF('Skriv in'!$C$3=$U$3,AH3,IF('Skriv in'!$C$3=$U$4,AO3,IF('Skriv in'!$C$3=$U$5,AV3,IF('Skriv in'!$C$3=$U$6,BC3,IF('Skriv in'!$C$3=$U$7,BJ3,IF('Skriv in'!$C$3=$U$8,BQ3,BX3)))))))</f>
        <v>0</v>
      </c>
      <c r="R3" s="91">
        <f>IF('Skriv in'!$C$3=$U$2,AB3,IF('Skriv in'!$C$3=$U$3,AI3,IF('Skriv in'!$C$3=$U$4,AP3,IF('Skriv in'!$C$3=$U$5,AW3,IF('Skriv in'!$C$3=$U$6,BD3,IF('Skriv in'!$C$3=$U$7,BK3,IF('Skriv in'!$C$3=$U$8,BR3,BY3)))))))</f>
        <v>0</v>
      </c>
      <c r="S3" s="91">
        <f>IF('Skriv in'!$C$3=$U$2,AC3,IF('Skriv in'!$C$3=$U$3,AJ3,IF('Skriv in'!$C$3=$U$4,AQ3,IF('Skriv in'!$C$3=$U$5,AX3,IF('Skriv in'!$C$3=$U$6,BE3,IF('Skriv in'!$C$3=$U$7,BL3,IF('Skriv in'!$C$3=$U$8,BS3,BZ3)))))))</f>
        <v>0</v>
      </c>
      <c r="T3" s="7" t="s">
        <v>133</v>
      </c>
      <c r="U3" s="20" t="s">
        <v>109</v>
      </c>
      <c r="V3" s="11" t="s">
        <v>0</v>
      </c>
      <c r="W3" s="12" t="s">
        <v>33</v>
      </c>
      <c r="X3" s="12" t="s">
        <v>33</v>
      </c>
      <c r="Y3" s="12" t="s">
        <v>312</v>
      </c>
      <c r="Z3" s="12" t="s">
        <v>33</v>
      </c>
      <c r="AA3" s="12" t="s">
        <v>33</v>
      </c>
      <c r="AB3" s="12" t="s">
        <v>313</v>
      </c>
      <c r="AC3" s="12" t="s">
        <v>314</v>
      </c>
      <c r="AD3" s="12" t="s">
        <v>36</v>
      </c>
      <c r="AE3" s="12" t="s">
        <v>34</v>
      </c>
      <c r="AF3" s="12" t="s">
        <v>35</v>
      </c>
      <c r="AG3" s="12" t="s">
        <v>33</v>
      </c>
      <c r="AH3" s="12"/>
      <c r="AI3" s="12"/>
      <c r="AJ3" s="12"/>
      <c r="AK3" s="12" t="s">
        <v>45</v>
      </c>
      <c r="AL3" s="12" t="s">
        <v>46</v>
      </c>
      <c r="AM3" s="12"/>
      <c r="AN3" s="12"/>
      <c r="AO3" s="12"/>
      <c r="AP3" s="12"/>
      <c r="AQ3" s="12"/>
      <c r="AY3" s="12" t="s">
        <v>37</v>
      </c>
      <c r="AZ3" s="12"/>
      <c r="BA3" s="12"/>
      <c r="BB3" s="12"/>
      <c r="BC3" s="12"/>
      <c r="BD3" s="12"/>
      <c r="BE3" s="12"/>
      <c r="BF3" s="12" t="s">
        <v>44</v>
      </c>
      <c r="BG3" s="12"/>
      <c r="BH3" s="12"/>
      <c r="BI3" s="12"/>
      <c r="BJ3" s="12"/>
      <c r="BK3" s="12"/>
      <c r="BL3" s="12"/>
      <c r="BM3" s="12" t="s">
        <v>38</v>
      </c>
      <c r="BN3" s="12" t="s">
        <v>39</v>
      </c>
      <c r="BO3" s="12" t="s">
        <v>40</v>
      </c>
      <c r="BP3" s="12" t="s">
        <v>41</v>
      </c>
      <c r="BQ3" s="12" t="s">
        <v>42</v>
      </c>
      <c r="BR3" s="12"/>
      <c r="BS3" s="12"/>
      <c r="BT3" s="12" t="s">
        <v>43</v>
      </c>
      <c r="BU3" s="12" t="s">
        <v>34</v>
      </c>
    </row>
    <row r="4" spans="1:73" ht="16.5">
      <c r="A4" s="31" t="s">
        <v>262</v>
      </c>
      <c r="B4" s="32"/>
      <c r="C4" s="33"/>
      <c r="D4" s="70" t="s">
        <v>346</v>
      </c>
      <c r="E4" s="70" t="s">
        <v>347</v>
      </c>
      <c r="F4" s="70"/>
      <c r="G4" s="70"/>
      <c r="H4" s="70"/>
      <c r="I4" s="70"/>
      <c r="J4" s="70"/>
      <c r="K4" s="89"/>
      <c r="L4" s="92" t="str">
        <f>O2</f>
        <v>E Ströby</v>
      </c>
      <c r="M4" s="91" t="str">
        <f>IF('Skriv in'!$C$3=$U$2,W4,IF('Skriv in'!$C$3=$U$3,AD4,IF('Skriv in'!$C$3=$U$4,AK4,IF('Skriv in'!$C$3=$U$5,AR4,IF('Skriv in'!$C$3=$U$6,AY4,IF('Skriv in'!$C$3=$U$7,BF4,IF('Skriv in'!$C$3=$U$8,BM4,BT4)))))))</f>
        <v>SPRBIC</v>
      </c>
      <c r="N4" s="91" t="str">
        <f>IF('Skriv in'!$C$3=$U$2,X4,IF('Skriv in'!$C$3=$U$3,AE4,IF('Skriv in'!$C$3=$U$4,AL4,IF('Skriv in'!$C$3=$U$5,AS4,IF('Skriv in'!$C$3=$U$6,AZ4,IF('Skriv in'!$C$3=$U$7,BG4,IF('Skriv in'!$C$3=$U$8,BN4,BU4)))))))</f>
        <v>SPRELE</v>
      </c>
      <c r="O4" s="91" t="str">
        <f>IF('Skriv in'!$C$3=$U$2,Y4,IF('Skriv in'!$C$3=$U$3,AF4,IF('Skriv in'!$C$3=$U$4,AM4,IF('Skriv in'!$C$3=$U$5,AT4,IF('Skriv in'!$C$3=$U$6,BA4,IF('Skriv in'!$C$3=$U$7,BH4,IF('Skriv in'!$C$3=$U$8,BO4,BV4)))))))</f>
        <v>SPRELE</v>
      </c>
      <c r="P4" s="91" t="str">
        <f>IF('Skriv in'!$C$3=$U$2,Z4,IF('Skriv in'!$C$3=$U$3,AG4,IF('Skriv in'!$C$3=$U$4,AN4,IF('Skriv in'!$C$3=$U$5,AU4,IF('Skriv in'!$C$3=$U$6,BB4,IF('Skriv in'!$C$3=$U$7,BI4,IF('Skriv in'!$C$3=$U$8,BP4,BW4)))))))</f>
        <v>SPRPNE</v>
      </c>
      <c r="Q4" s="91">
        <f>IF('Skriv in'!$C$3=$U$2,AA4,IF('Skriv in'!$C$3=$U$3,AH4,IF('Skriv in'!$C$3=$U$4,AO4,IF('Skriv in'!$C$3=$U$5,AV4,IF('Skriv in'!$C$3=$U$6,BC4,IF('Skriv in'!$C$3=$U$7,BJ4,IF('Skriv in'!$C$3=$U$8,BQ4,BX4)))))))</f>
        <v>0</v>
      </c>
      <c r="R4" s="91">
        <f>IF('Skriv in'!$C$3=$U$2,AB4,IF('Skriv in'!$C$3=$U$3,AI4,IF('Skriv in'!$C$3=$U$4,AP4,IF('Skriv in'!$C$3=$U$5,AW4,IF('Skriv in'!$C$3=$U$6,BD4,IF('Skriv in'!$C$3=$U$7,BK4,IF('Skriv in'!$C$3=$U$8,BR4,BY4)))))))</f>
        <v>0</v>
      </c>
      <c r="S4" s="91">
        <f>IF('Skriv in'!$C$3=$U$2,AC4,IF('Skriv in'!$C$3=$U$3,AJ4,IF('Skriv in'!$C$3=$U$4,AQ4,IF('Skriv in'!$C$3=$U$5,AX4,IF('Skriv in'!$C$3=$U$6,BE4,IF('Skriv in'!$C$3=$U$7,BL4,IF('Skriv in'!$C$3=$U$8,BS4,BZ4)))))))</f>
        <v>0</v>
      </c>
      <c r="T4" s="7" t="s">
        <v>133</v>
      </c>
      <c r="U4" s="20" t="s">
        <v>110</v>
      </c>
      <c r="V4" s="11" t="s">
        <v>47</v>
      </c>
      <c r="W4" s="12" t="s">
        <v>48</v>
      </c>
      <c r="X4" s="12" t="s">
        <v>50</v>
      </c>
      <c r="Y4" s="12" t="s">
        <v>48</v>
      </c>
      <c r="Z4" s="12"/>
      <c r="AA4" s="12" t="s">
        <v>48</v>
      </c>
      <c r="AB4" s="12" t="s">
        <v>48</v>
      </c>
      <c r="AC4" s="12" t="s">
        <v>48</v>
      </c>
      <c r="AD4" s="12" t="s">
        <v>50</v>
      </c>
      <c r="AE4" s="12" t="s">
        <v>49</v>
      </c>
      <c r="AF4" s="12" t="s">
        <v>49</v>
      </c>
      <c r="AG4" s="12" t="s">
        <v>51</v>
      </c>
      <c r="AH4" s="12"/>
      <c r="AI4" s="12"/>
      <c r="AJ4" s="12"/>
      <c r="AK4" s="12" t="s">
        <v>48</v>
      </c>
      <c r="AL4" s="12" t="s">
        <v>48</v>
      </c>
      <c r="AM4" s="12"/>
      <c r="AN4" s="12"/>
      <c r="AO4" s="12"/>
      <c r="AP4" s="12"/>
      <c r="AQ4" s="12"/>
      <c r="AY4" s="12" t="s">
        <v>52</v>
      </c>
      <c r="AZ4" s="12"/>
      <c r="BA4" s="12"/>
      <c r="BB4" s="12"/>
      <c r="BC4" s="12"/>
      <c r="BD4" s="12"/>
      <c r="BE4" s="12"/>
      <c r="BF4" s="12" t="s">
        <v>56</v>
      </c>
      <c r="BG4" s="12"/>
      <c r="BH4" s="12"/>
      <c r="BI4" s="12"/>
      <c r="BJ4" s="12"/>
      <c r="BK4" s="12"/>
      <c r="BL4" s="12"/>
      <c r="BM4" s="12" t="s">
        <v>50</v>
      </c>
      <c r="BN4" s="12" t="s">
        <v>50</v>
      </c>
      <c r="BO4" s="12" t="s">
        <v>53</v>
      </c>
      <c r="BP4" s="12" t="s">
        <v>54</v>
      </c>
      <c r="BQ4" s="12" t="s">
        <v>50</v>
      </c>
      <c r="BR4" s="12"/>
      <c r="BS4" s="12"/>
      <c r="BT4" s="12" t="s">
        <v>55</v>
      </c>
      <c r="BU4" s="12" t="s">
        <v>55</v>
      </c>
    </row>
    <row r="5" spans="1:80" ht="16.5">
      <c r="A5" s="31" t="s">
        <v>2</v>
      </c>
      <c r="B5" s="32"/>
      <c r="C5" s="33"/>
      <c r="D5" s="138" t="s">
        <v>341</v>
      </c>
      <c r="E5" s="139"/>
      <c r="F5" s="138"/>
      <c r="G5" s="139"/>
      <c r="H5" s="138"/>
      <c r="I5" s="139"/>
      <c r="J5" s="138"/>
      <c r="K5" s="142"/>
      <c r="L5" s="92" t="str">
        <f>P2</f>
        <v>H Sprumo</v>
      </c>
      <c r="M5" s="91">
        <f>IF('Skriv in'!$C$3=$U$2,W5,IF('Skriv in'!$C$3=$U$3,AD5,IF('Skriv in'!$C$3=$U$4,AK5,IF('Skriv in'!$C$3=$U$5,AR5,IF('Skriv in'!$C$3=$U$6,AY5,IF('Skriv in'!$C$3=$U$7,BF5,IF('Skriv in'!$C$3=$U$8,BM5,BT5)))))))</f>
        <v>2.8</v>
      </c>
      <c r="N5" s="91">
        <f>IF('Skriv in'!$C$3=$U$2,X5,IF('Skriv in'!$C$3=$U$3,AE5,IF('Skriv in'!$C$3=$U$4,AL5,IF('Skriv in'!$C$3=$U$5,AS5,IF('Skriv in'!$C$3=$U$6,AZ5,IF('Skriv in'!$C$3=$U$7,BG5,IF('Skriv in'!$C$3=$U$8,BN5,BU5)))))))</f>
        <v>2.8</v>
      </c>
      <c r="O5" s="91">
        <f>IF('Skriv in'!$C$3=$U$2,Y5,IF('Skriv in'!$C$3=$U$3,AF5,IF('Skriv in'!$C$3=$U$4,AM5,IF('Skriv in'!$C$3=$U$5,AT5,IF('Skriv in'!$C$3=$U$6,BA5,IF('Skriv in'!$C$3=$U$7,BH5,IF('Skriv in'!$C$3=$U$8,BO5,BV5)))))))</f>
        <v>2.8</v>
      </c>
      <c r="P5" s="91">
        <f>IF('Skriv in'!$C$3=$U$2,Z5,IF('Skriv in'!$C$3=$U$3,AG5,IF('Skriv in'!$C$3=$U$4,AN5,IF('Skriv in'!$C$3=$U$5,AU5,IF('Skriv in'!$C$3=$U$6,BB5,IF('Skriv in'!$C$3=$U$7,BI5,IF('Skriv in'!$C$3=$U$8,BP5,BW5)))))))</f>
        <v>1.8</v>
      </c>
      <c r="Q5" s="91">
        <f>IF('Skriv in'!$C$3=$U$2,AA5,IF('Skriv in'!$C$3=$U$3,AH5,IF('Skriv in'!$C$3=$U$4,AO5,IF('Skriv in'!$C$3=$U$5,AV5,IF('Skriv in'!$C$3=$U$6,BC5,IF('Skriv in'!$C$3=$U$7,BJ5,IF('Skriv in'!$C$3=$U$8,BQ5,BX5)))))))</f>
        <v>0</v>
      </c>
      <c r="R5" s="91">
        <f>IF('Skriv in'!$C$3=$U$2,AB5,IF('Skriv in'!$C$3=$U$3,AI5,IF('Skriv in'!$C$3=$U$4,AP5,IF('Skriv in'!$C$3=$U$5,AW5,IF('Skriv in'!$C$3=$U$6,BD5,IF('Skriv in'!$C$3=$U$7,BK5,IF('Skriv in'!$C$3=$U$8,BR5,BY5)))))))</f>
        <v>0</v>
      </c>
      <c r="S5" s="91">
        <f>IF('Skriv in'!$C$3=$U$2,AC5,IF('Skriv in'!$C$3=$U$3,AJ5,IF('Skriv in'!$C$3=$U$4,AQ5,IF('Skriv in'!$C$3=$U$5,AX5,IF('Skriv in'!$C$3=$U$6,BE5,IF('Skriv in'!$C$3=$U$7,BL5,IF('Skriv in'!$C$3=$U$8,BS5,BZ5)))))))</f>
        <v>0</v>
      </c>
      <c r="T5" s="7" t="s">
        <v>133</v>
      </c>
      <c r="U5" s="20" t="s">
        <v>113</v>
      </c>
      <c r="V5" s="11" t="s">
        <v>57</v>
      </c>
      <c r="W5" s="90">
        <v>2.8</v>
      </c>
      <c r="X5" s="90">
        <v>2</v>
      </c>
      <c r="Y5" s="90">
        <v>2.2</v>
      </c>
      <c r="Z5" s="90"/>
      <c r="AA5" s="40">
        <v>2.8</v>
      </c>
      <c r="AB5" s="40">
        <v>2</v>
      </c>
      <c r="AC5" s="40">
        <v>2</v>
      </c>
      <c r="AD5" s="90">
        <v>2.8</v>
      </c>
      <c r="AE5" s="90">
        <v>2.8</v>
      </c>
      <c r="AF5" s="90">
        <v>2.8</v>
      </c>
      <c r="AG5" s="90">
        <v>1.8</v>
      </c>
      <c r="AH5" s="90"/>
      <c r="AI5" s="90"/>
      <c r="AJ5" s="90"/>
      <c r="AK5" s="90">
        <v>2</v>
      </c>
      <c r="AL5" s="90">
        <v>2</v>
      </c>
      <c r="AM5" s="90"/>
      <c r="AN5" s="90"/>
      <c r="AO5" s="90"/>
      <c r="AP5" s="90"/>
      <c r="AQ5" s="90"/>
      <c r="AR5" s="40"/>
      <c r="AS5" s="40"/>
      <c r="AT5" s="40"/>
      <c r="AU5" s="40"/>
      <c r="AV5" s="40"/>
      <c r="AW5" s="40"/>
      <c r="AX5" s="40"/>
      <c r="AY5" s="90">
        <v>2</v>
      </c>
      <c r="AZ5" s="90"/>
      <c r="BA5" s="90"/>
      <c r="BB5" s="90"/>
      <c r="BC5" s="90"/>
      <c r="BD5" s="90"/>
      <c r="BE5" s="90"/>
      <c r="BF5" s="90">
        <v>4.7</v>
      </c>
      <c r="BG5" s="90"/>
      <c r="BH5" s="90"/>
      <c r="BI5" s="90"/>
      <c r="BJ5" s="90"/>
      <c r="BK5" s="90"/>
      <c r="BL5" s="90"/>
      <c r="BM5" s="90">
        <v>2</v>
      </c>
      <c r="BN5" s="90">
        <v>2</v>
      </c>
      <c r="BO5" s="90">
        <v>3</v>
      </c>
      <c r="BP5" s="90">
        <v>3</v>
      </c>
      <c r="BQ5" s="90">
        <v>3</v>
      </c>
      <c r="BR5" s="90"/>
      <c r="BS5" s="90"/>
      <c r="BT5" s="90">
        <v>2.5</v>
      </c>
      <c r="BU5" s="90">
        <v>2.5</v>
      </c>
      <c r="BV5" s="40"/>
      <c r="BW5" s="40"/>
      <c r="BX5" s="40"/>
      <c r="BY5" s="40"/>
      <c r="BZ5" s="40"/>
      <c r="CA5" s="40"/>
      <c r="CB5" s="40"/>
    </row>
    <row r="6" spans="1:80" s="5" customFormat="1" ht="16.5">
      <c r="A6" s="31" t="s">
        <v>118</v>
      </c>
      <c r="B6" s="32"/>
      <c r="C6" s="33"/>
      <c r="D6" s="133" t="s">
        <v>342</v>
      </c>
      <c r="E6" s="134"/>
      <c r="F6" s="133"/>
      <c r="G6" s="134"/>
      <c r="H6" s="133"/>
      <c r="I6" s="134"/>
      <c r="J6" s="133"/>
      <c r="K6" s="135"/>
      <c r="L6" s="92">
        <f>Q2</f>
        <v>0</v>
      </c>
      <c r="M6" s="91" t="str">
        <f>IF('Skriv in'!$C$3=$U$2,W6,IF('Skriv in'!$C$3=$U$3,AD6,IF('Skriv in'!$C$3=$U$4,AK6,IF('Skriv in'!$C$3=$U$5,AR6,IF('Skriv in'!$C$3=$U$6,AY6,IF('Skriv in'!$C$3=$U$7,BF6,IF('Skriv in'!$C$3=$U$8,BM6,BT6)))))))</f>
        <v>Hardi</v>
      </c>
      <c r="N6" s="91" t="str">
        <f>IF('Skriv in'!$C$3=$U$2,X6,IF('Skriv in'!$C$3=$U$3,AE6,IF('Skriv in'!$C$3=$U$4,AL6,IF('Skriv in'!$C$3=$U$5,AS6,IF('Skriv in'!$C$3=$U$6,AZ6,IF('Skriv in'!$C$3=$U$7,BG6,IF('Skriv in'!$C$3=$U$8,BN6,BU6)))))))</f>
        <v>Hardi</v>
      </c>
      <c r="O6" s="91" t="str">
        <f>IF('Skriv in'!$C$3=$U$2,Y6,IF('Skriv in'!$C$3=$U$3,AF6,IF('Skriv in'!$C$3=$U$4,AM6,IF('Skriv in'!$C$3=$U$5,AT6,IF('Skriv in'!$C$3=$U$6,BA6,IF('Skriv in'!$C$3=$U$7,BH6,IF('Skriv in'!$C$3=$U$8,BO6,BV6)))))))</f>
        <v>Hardi</v>
      </c>
      <c r="P6" s="91" t="str">
        <f>IF('Skriv in'!$C$3=$U$2,Z6,IF('Skriv in'!$C$3=$U$3,AG6,IF('Skriv in'!$C$3=$U$4,AN6,IF('Skriv in'!$C$3=$U$5,AU6,IF('Skriv in'!$C$3=$U$6,BB6,IF('Skriv in'!$C$3=$U$7,BI6,IF('Skriv in'!$C$3=$U$8,BP6,BW6)))))))</f>
        <v>Hardi</v>
      </c>
      <c r="Q6" s="91">
        <f>IF('Skriv in'!$C$3=$U$2,AA6,IF('Skriv in'!$C$3=$U$3,AH6,IF('Skriv in'!$C$3=$U$4,AO6,IF('Skriv in'!$C$3=$U$5,AV6,IF('Skriv in'!$C$3=$U$6,BC6,IF('Skriv in'!$C$3=$U$7,BJ6,IF('Skriv in'!$C$3=$U$8,BQ6,BX6)))))))</f>
        <v>0</v>
      </c>
      <c r="R6" s="91">
        <f>IF('Skriv in'!$C$3=$U$2,AB6,IF('Skriv in'!$C$3=$U$3,AI6,IF('Skriv in'!$C$3=$U$4,AP6,IF('Skriv in'!$C$3=$U$5,AW6,IF('Skriv in'!$C$3=$U$6,BD6,IF('Skriv in'!$C$3=$U$7,BK6,IF('Skriv in'!$C$3=$U$8,BR6,BY6)))))))</f>
        <v>0</v>
      </c>
      <c r="S6" s="91">
        <f>IF('Skriv in'!$C$3=$U$2,AC6,IF('Skriv in'!$C$3=$U$3,AJ6,IF('Skriv in'!$C$3=$U$4,AQ6,IF('Skriv in'!$C$3=$U$5,AX6,IF('Skriv in'!$C$3=$U$6,BE6,IF('Skriv in'!$C$3=$U$7,BL6,IF('Skriv in'!$C$3=$U$8,BS6,BZ6)))))))</f>
        <v>0</v>
      </c>
      <c r="T6" s="7" t="s">
        <v>133</v>
      </c>
      <c r="U6" s="19" t="s">
        <v>111</v>
      </c>
      <c r="V6" s="14" t="s">
        <v>58</v>
      </c>
      <c r="W6" s="15" t="s">
        <v>59</v>
      </c>
      <c r="X6" s="15" t="s">
        <v>63</v>
      </c>
      <c r="Y6" s="15" t="s">
        <v>59</v>
      </c>
      <c r="Z6" s="15"/>
      <c r="AA6" s="15" t="s">
        <v>59</v>
      </c>
      <c r="AB6" s="15" t="s">
        <v>59</v>
      </c>
      <c r="AC6" s="15" t="s">
        <v>59</v>
      </c>
      <c r="AD6" s="15" t="s">
        <v>59</v>
      </c>
      <c r="AE6" s="15" t="s">
        <v>59</v>
      </c>
      <c r="AF6" s="15" t="s">
        <v>59</v>
      </c>
      <c r="AG6" s="15" t="s">
        <v>59</v>
      </c>
      <c r="AH6" s="15"/>
      <c r="AI6" s="15"/>
      <c r="AJ6" s="15"/>
      <c r="AK6" s="15" t="s">
        <v>59</v>
      </c>
      <c r="AL6" s="15" t="s">
        <v>59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59</v>
      </c>
      <c r="AZ6" s="15"/>
      <c r="BA6" s="15"/>
      <c r="BB6" s="15"/>
      <c r="BC6" s="15"/>
      <c r="BD6" s="15"/>
      <c r="BE6" s="15"/>
      <c r="BF6" s="15" t="s">
        <v>59</v>
      </c>
      <c r="BG6" s="15"/>
      <c r="BH6" s="15"/>
      <c r="BI6" s="15"/>
      <c r="BJ6" s="15"/>
      <c r="BK6" s="15"/>
      <c r="BL6" s="15"/>
      <c r="BM6" s="15" t="s">
        <v>60</v>
      </c>
      <c r="BN6" s="15" t="s">
        <v>60</v>
      </c>
      <c r="BO6" s="15" t="s">
        <v>61</v>
      </c>
      <c r="BP6" s="15" t="s">
        <v>61</v>
      </c>
      <c r="BQ6" s="15" t="s">
        <v>59</v>
      </c>
      <c r="BR6" s="15"/>
      <c r="BS6" s="15"/>
      <c r="BT6" s="15" t="s">
        <v>62</v>
      </c>
      <c r="BU6" s="15" t="s">
        <v>62</v>
      </c>
      <c r="BV6" s="15"/>
      <c r="BW6" s="15"/>
      <c r="BX6" s="15"/>
      <c r="BY6" s="15"/>
      <c r="BZ6" s="15"/>
      <c r="CA6" s="15"/>
      <c r="CB6" s="15"/>
    </row>
    <row r="7" spans="1:80" s="2" customFormat="1" ht="10.5" customHeight="1">
      <c r="A7" s="34" t="s">
        <v>3</v>
      </c>
      <c r="B7" s="35"/>
      <c r="C7" s="35"/>
      <c r="D7" s="143" t="s">
        <v>134</v>
      </c>
      <c r="E7" s="144"/>
      <c r="F7" s="143" t="s">
        <v>134</v>
      </c>
      <c r="G7" s="144"/>
      <c r="H7" s="143" t="s">
        <v>134</v>
      </c>
      <c r="I7" s="144"/>
      <c r="J7" s="143" t="s">
        <v>134</v>
      </c>
      <c r="K7" s="144"/>
      <c r="L7" s="92">
        <f>R2</f>
        <v>0</v>
      </c>
      <c r="M7" s="91" t="str">
        <f>IF('Skriv in'!$C$3=$U$2,W7,IF('Skriv in'!$C$3=$U$3,AD7,IF('Skriv in'!$C$3=$U$4,AK7,IF('Skriv in'!$C$3=$U$5,AR7,IF('Skriv in'!$C$3=$U$6,AY7,IF('Skriv in'!$C$3=$U$7,BF7,IF('Skriv in'!$C$3=$U$8,BM7,BT7)))))))</f>
        <v>LD02-110</v>
      </c>
      <c r="N7" s="91" t="str">
        <f>IF('Skriv in'!$C$3=$U$2,X7,IF('Skriv in'!$C$3=$U$3,AE7,IF('Skriv in'!$C$3=$U$4,AL7,IF('Skriv in'!$C$3=$U$5,AS7,IF('Skriv in'!$C$3=$U$6,AZ7,IF('Skriv in'!$C$3=$U$7,BG7,IF('Skriv in'!$C$3=$U$8,BN7,BU7)))))))</f>
        <v>LD02-110</v>
      </c>
      <c r="O7" s="91" t="str">
        <f>IF('Skriv in'!$C$3=$U$2,Y7,IF('Skriv in'!$C$3=$U$3,AF7,IF('Skriv in'!$C$3=$U$4,AM7,IF('Skriv in'!$C$3=$U$5,AT7,IF('Skriv in'!$C$3=$U$6,BA7,IF('Skriv in'!$C$3=$U$7,BH7,IF('Skriv in'!$C$3=$U$8,BO7,BV7)))))))</f>
        <v>LD 02-110</v>
      </c>
      <c r="P7" s="91" t="str">
        <f>IF('Skriv in'!$C$3=$U$2,Z7,IF('Skriv in'!$C$3=$U$3,AG7,IF('Skriv in'!$C$3=$U$4,AN7,IF('Skriv in'!$C$3=$U$5,AU7,IF('Skriv in'!$C$3=$U$6,BB7,IF('Skriv in'!$C$3=$U$7,BI7,IF('Skriv in'!$C$3=$U$8,BP7,BW7)))))))</f>
        <v>LD015-110</v>
      </c>
      <c r="Q7" s="91">
        <f>IF('Skriv in'!$C$3=$U$2,AA7,IF('Skriv in'!$C$3=$U$3,AH7,IF('Skriv in'!$C$3=$U$4,AO7,IF('Skriv in'!$C$3=$U$5,AV7,IF('Skriv in'!$C$3=$U$6,BC7,IF('Skriv in'!$C$3=$U$7,BJ7,IF('Skriv in'!$C$3=$U$8,BQ7,BX7)))))))</f>
        <v>0</v>
      </c>
      <c r="R7" s="91">
        <f>IF('Skriv in'!$C$3=$U$2,AB7,IF('Skriv in'!$C$3=$U$3,AI7,IF('Skriv in'!$C$3=$U$4,AP7,IF('Skriv in'!$C$3=$U$5,AW7,IF('Skriv in'!$C$3=$U$6,BD7,IF('Skriv in'!$C$3=$U$7,BK7,IF('Skriv in'!$C$3=$U$8,BR7,BY7)))))))</f>
        <v>0</v>
      </c>
      <c r="S7" s="91">
        <f>IF('Skriv in'!$C$3=$U$2,AC7,IF('Skriv in'!$C$3=$U$3,AJ7,IF('Skriv in'!$C$3=$U$4,AQ7,IF('Skriv in'!$C$3=$U$5,AX7,IF('Skriv in'!$C$3=$U$6,BE7,IF('Skriv in'!$C$3=$U$7,BL7,IF('Skriv in'!$C$3=$U$8,BS7,BZ7)))))))</f>
        <v>0</v>
      </c>
      <c r="T7" s="7" t="s">
        <v>133</v>
      </c>
      <c r="U7" s="19" t="s">
        <v>112</v>
      </c>
      <c r="V7" s="14" t="s">
        <v>64</v>
      </c>
      <c r="W7" s="15" t="s">
        <v>65</v>
      </c>
      <c r="X7" s="15">
        <v>11002</v>
      </c>
      <c r="Y7" s="15" t="s">
        <v>72</v>
      </c>
      <c r="Z7" s="15"/>
      <c r="AA7" s="15" t="s">
        <v>65</v>
      </c>
      <c r="AB7" s="15" t="s">
        <v>67</v>
      </c>
      <c r="AC7" s="15" t="s">
        <v>67</v>
      </c>
      <c r="AD7" s="15" t="s">
        <v>66</v>
      </c>
      <c r="AE7" s="15" t="s">
        <v>66</v>
      </c>
      <c r="AF7" s="15" t="s">
        <v>67</v>
      </c>
      <c r="AG7" s="15" t="s">
        <v>65</v>
      </c>
      <c r="AH7" s="15"/>
      <c r="AI7" s="15"/>
      <c r="AJ7" s="15"/>
      <c r="AK7" s="15" t="s">
        <v>66</v>
      </c>
      <c r="AL7" s="15" t="s">
        <v>71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67</v>
      </c>
      <c r="AZ7" s="15"/>
      <c r="BA7" s="15"/>
      <c r="BB7" s="15"/>
      <c r="BC7" s="15"/>
      <c r="BD7" s="15"/>
      <c r="BE7" s="15"/>
      <c r="BF7" s="16" t="s">
        <v>65</v>
      </c>
      <c r="BG7" s="16"/>
      <c r="BH7" s="16"/>
      <c r="BI7" s="16"/>
      <c r="BJ7" s="16"/>
      <c r="BK7" s="16"/>
      <c r="BL7" s="16"/>
      <c r="BM7" s="15" t="s">
        <v>68</v>
      </c>
      <c r="BN7" s="15" t="s">
        <v>68</v>
      </c>
      <c r="BO7" s="15" t="s">
        <v>69</v>
      </c>
      <c r="BP7" s="15" t="s">
        <v>70</v>
      </c>
      <c r="BQ7" s="15" t="s">
        <v>65</v>
      </c>
      <c r="BR7" s="15"/>
      <c r="BS7" s="15"/>
      <c r="BT7" s="15" t="s">
        <v>65</v>
      </c>
      <c r="BU7" s="15" t="s">
        <v>65</v>
      </c>
      <c r="BV7" s="15"/>
      <c r="BW7" s="15"/>
      <c r="BX7" s="15"/>
      <c r="BY7" s="15"/>
      <c r="BZ7" s="15"/>
      <c r="CA7" s="15"/>
      <c r="CB7" s="15"/>
    </row>
    <row r="8" spans="1:80" s="2" customFormat="1" ht="17.25" customHeight="1">
      <c r="A8" s="37" t="s">
        <v>77</v>
      </c>
      <c r="B8" s="36"/>
      <c r="C8" s="36"/>
      <c r="D8" s="136" t="s">
        <v>343</v>
      </c>
      <c r="E8" s="137"/>
      <c r="F8" s="136" t="str">
        <f>HLOOKUP(F$7,$M$2:$T$20,11)</f>
        <v> </v>
      </c>
      <c r="G8" s="137"/>
      <c r="H8" s="136" t="str">
        <f>HLOOKUP(H$7,$M$2:$T$20,11)</f>
        <v> </v>
      </c>
      <c r="I8" s="137"/>
      <c r="J8" s="136" t="str">
        <f>HLOOKUP(J$7,$M$2:$T$20,11)</f>
        <v> </v>
      </c>
      <c r="K8" s="137"/>
      <c r="L8" s="92">
        <f>S2</f>
        <v>0</v>
      </c>
      <c r="M8" s="91">
        <f>IF('Skriv in'!$C$3=$U$2,W8,IF('Skriv in'!$C$3=$U$3,AD8,IF('Skriv in'!$C$3=$U$4,AK8,IF('Skriv in'!$C$3=$U$5,AR8,IF('Skriv in'!$C$3=$U$6,AY8,IF('Skriv in'!$C$3=$U$7,BF8,IF('Skriv in'!$C$3=$U$8,BM8,BT8)))))))</f>
        <v>50</v>
      </c>
      <c r="N8" s="91">
        <f>IF('Skriv in'!$C$3=$U$2,X8,IF('Skriv in'!$C$3=$U$3,AE8,IF('Skriv in'!$C$3=$U$4,AL8,IF('Skriv in'!$C$3=$U$5,AS8,IF('Skriv in'!$C$3=$U$6,AZ8,IF('Skriv in'!$C$3=$U$7,BG8,IF('Skriv in'!$C$3=$U$8,BN8,BU8)))))))</f>
        <v>50</v>
      </c>
      <c r="O8" s="91">
        <f>IF('Skriv in'!$C$3=$U$2,Y8,IF('Skriv in'!$C$3=$U$3,AF8,IF('Skriv in'!$C$3=$U$4,AM8,IF('Skriv in'!$C$3=$U$5,AT8,IF('Skriv in'!$C$3=$U$6,BA8,IF('Skriv in'!$C$3=$U$7,BH8,IF('Skriv in'!$C$3=$U$8,BO8,BV8)))))))</f>
        <v>50</v>
      </c>
      <c r="P8" s="91">
        <f>IF('Skriv in'!$C$3=$U$2,Z8,IF('Skriv in'!$C$3=$U$3,AG8,IF('Skriv in'!$C$3=$U$4,AN8,IF('Skriv in'!$C$3=$U$5,AU8,IF('Skriv in'!$C$3=$U$6,BB8,IF('Skriv in'!$C$3=$U$7,BI8,IF('Skriv in'!$C$3=$U$8,BP8,BW8)))))))</f>
        <v>33.3</v>
      </c>
      <c r="Q8" s="91">
        <f>IF('Skriv in'!$C$3=$U$2,AA8,IF('Skriv in'!$C$3=$U$3,AH8,IF('Skriv in'!$C$3=$U$4,AO8,IF('Skriv in'!$C$3=$U$5,AV8,IF('Skriv in'!$C$3=$U$6,BC8,IF('Skriv in'!$C$3=$U$7,BJ8,IF('Skriv in'!$C$3=$U$8,BQ8,BX8)))))))</f>
        <v>0</v>
      </c>
      <c r="R8" s="91">
        <f>IF('Skriv in'!$C$3=$U$2,AB8,IF('Skriv in'!$C$3=$U$3,AI8,IF('Skriv in'!$C$3=$U$4,AP8,IF('Skriv in'!$C$3=$U$5,AW8,IF('Skriv in'!$C$3=$U$6,BD8,IF('Skriv in'!$C$3=$U$7,BK8,IF('Skriv in'!$C$3=$U$8,BR8,BY8)))))))</f>
        <v>0</v>
      </c>
      <c r="S8" s="91">
        <f>IF('Skriv in'!$C$3=$U$2,AC8,IF('Skriv in'!$C$3=$U$3,AJ8,IF('Skriv in'!$C$3=$U$4,AQ8,IF('Skriv in'!$C$3=$U$5,AX8,IF('Skriv in'!$C$3=$U$6,BE8,IF('Skriv in'!$C$3=$U$7,BL8,IF('Skriv in'!$C$3=$U$8,BS8,BZ8)))))))</f>
        <v>0</v>
      </c>
      <c r="T8" s="7" t="s">
        <v>133</v>
      </c>
      <c r="U8" s="20" t="s">
        <v>114</v>
      </c>
      <c r="V8" s="11" t="s">
        <v>73</v>
      </c>
      <c r="W8" s="12">
        <v>50</v>
      </c>
      <c r="X8" s="12">
        <v>50</v>
      </c>
      <c r="Y8" s="12">
        <v>50</v>
      </c>
      <c r="Z8" s="12"/>
      <c r="AA8" s="12">
        <v>50</v>
      </c>
      <c r="AB8" s="12">
        <v>50</v>
      </c>
      <c r="AC8" s="12">
        <v>50</v>
      </c>
      <c r="AD8" s="12">
        <v>50</v>
      </c>
      <c r="AE8" s="12">
        <v>50</v>
      </c>
      <c r="AF8" s="12">
        <v>50</v>
      </c>
      <c r="AG8" s="12">
        <v>33.3</v>
      </c>
      <c r="AH8" s="12"/>
      <c r="AI8" s="12"/>
      <c r="AJ8" s="12"/>
      <c r="AK8" s="12">
        <v>50</v>
      </c>
      <c r="AL8" s="12">
        <v>50</v>
      </c>
      <c r="AM8" s="12"/>
      <c r="AN8" s="12"/>
      <c r="AO8" s="12"/>
      <c r="AP8" s="12"/>
      <c r="AQ8" s="12"/>
      <c r="AR8" s="7"/>
      <c r="AS8" s="7"/>
      <c r="AT8" s="7"/>
      <c r="AU8" s="7"/>
      <c r="AV8" s="7"/>
      <c r="AW8" s="7"/>
      <c r="AX8" s="7"/>
      <c r="AY8" s="12">
        <v>40</v>
      </c>
      <c r="AZ8" s="12"/>
      <c r="BA8" s="12"/>
      <c r="BB8" s="12"/>
      <c r="BC8" s="12"/>
      <c r="BD8" s="12"/>
      <c r="BE8" s="12"/>
      <c r="BF8" s="12">
        <v>50</v>
      </c>
      <c r="BG8" s="12"/>
      <c r="BH8" s="12"/>
      <c r="BI8" s="12"/>
      <c r="BJ8" s="12"/>
      <c r="BK8" s="12"/>
      <c r="BL8" s="12"/>
      <c r="BM8" s="12">
        <v>50</v>
      </c>
      <c r="BN8" s="12">
        <v>50</v>
      </c>
      <c r="BO8" s="12">
        <v>50</v>
      </c>
      <c r="BP8" s="12">
        <v>50</v>
      </c>
      <c r="BQ8" s="12">
        <v>50</v>
      </c>
      <c r="BR8" s="12"/>
      <c r="BS8" s="12"/>
      <c r="BT8" s="12">
        <v>50</v>
      </c>
      <c r="BU8" s="12">
        <v>46</v>
      </c>
      <c r="BV8" s="7"/>
      <c r="BW8" s="7"/>
      <c r="BX8" s="7"/>
      <c r="BY8" s="7"/>
      <c r="BZ8" s="7"/>
      <c r="CA8" s="7"/>
      <c r="CB8" s="7"/>
    </row>
    <row r="9" spans="1:80" ht="17.25" customHeight="1">
      <c r="A9" s="37" t="s">
        <v>281</v>
      </c>
      <c r="B9" s="36"/>
      <c r="C9" s="36"/>
      <c r="D9" s="131">
        <v>200</v>
      </c>
      <c r="E9" s="132"/>
      <c r="F9" s="131"/>
      <c r="G9" s="132"/>
      <c r="H9" s="131"/>
      <c r="I9" s="132"/>
      <c r="J9" s="131"/>
      <c r="K9" s="132"/>
      <c r="L9" s="93" t="str">
        <f>T2</f>
        <v>X Välj spruta</v>
      </c>
      <c r="M9" s="91">
        <f>IF('Skriv in'!$C$3=$U$2,W9,IF('Skriv in'!$C$3=$U$3,AD9,IF('Skriv in'!$C$3=$U$4,AK9,IF('Skriv in'!$C$3=$U$5,AR9,IF('Skriv in'!$C$3=$U$6,AY9,IF('Skriv in'!$C$3=$U$7,BF9,IF('Skriv in'!$C$3=$U$8,BM9,BT9)))))))</f>
        <v>5</v>
      </c>
      <c r="N9" s="91">
        <f>IF('Skriv in'!$C$3=$U$2,X9,IF('Skriv in'!$C$3=$U$3,AE9,IF('Skriv in'!$C$3=$U$4,AL9,IF('Skriv in'!$C$3=$U$5,AS9,IF('Skriv in'!$C$3=$U$6,AZ9,IF('Skriv in'!$C$3=$U$7,BG9,IF('Skriv in'!$C$3=$U$8,BN9,BU9)))))))</f>
        <v>7</v>
      </c>
      <c r="O9" s="91">
        <f>IF('Skriv in'!$C$3=$U$2,Y9,IF('Skriv in'!$C$3=$U$3,AF9,IF('Skriv in'!$C$3=$U$4,AM9,IF('Skriv in'!$C$3=$U$5,AT9,IF('Skriv in'!$C$3=$U$6,BA9,IF('Skriv in'!$C$3=$U$7,BH9,IF('Skriv in'!$C$3=$U$8,BO9,BV9)))))))</f>
        <v>6</v>
      </c>
      <c r="P9" s="91">
        <f>IF('Skriv in'!$C$3=$U$2,Z9,IF('Skriv in'!$C$3=$U$3,AG9,IF('Skriv in'!$C$3=$U$4,AN9,IF('Skriv in'!$C$3=$U$5,AU9,IF('Skriv in'!$C$3=$U$6,BB9,IF('Skriv in'!$C$3=$U$7,BI9,IF('Skriv in'!$C$3=$U$8,BP9,BW9)))))))</f>
        <v>12</v>
      </c>
      <c r="Q9" s="91">
        <f>IF('Skriv in'!$C$3=$U$2,AA9,IF('Skriv in'!$C$3=$U$3,AH9,IF('Skriv in'!$C$3=$U$4,AO9,IF('Skriv in'!$C$3=$U$5,AV9,IF('Skriv in'!$C$3=$U$6,BC9,IF('Skriv in'!$C$3=$U$7,BJ9,IF('Skriv in'!$C$3=$U$8,BQ9,BX9)))))))</f>
        <v>0</v>
      </c>
      <c r="R9" s="91">
        <f>IF('Skriv in'!$C$3=$U$2,AB9,IF('Skriv in'!$C$3=$U$3,AI9,IF('Skriv in'!$C$3=$U$4,AP9,IF('Skriv in'!$C$3=$U$5,AW9,IF('Skriv in'!$C$3=$U$6,BD9,IF('Skriv in'!$C$3=$U$7,BK9,IF('Skriv in'!$C$3=$U$8,BR9,BY9)))))))</f>
        <v>0</v>
      </c>
      <c r="S9" s="91">
        <f>IF('Skriv in'!$C$3=$U$2,AC9,IF('Skriv in'!$C$3=$U$3,AJ9,IF('Skriv in'!$C$3=$U$4,AQ9,IF('Skriv in'!$C$3=$U$5,AX9,IF('Skriv in'!$C$3=$U$6,BE9,IF('Skriv in'!$C$3=$U$7,BL9,IF('Skriv in'!$C$3=$U$8,BS9,BZ9)))))))</f>
        <v>0</v>
      </c>
      <c r="T9" s="7" t="s">
        <v>133</v>
      </c>
      <c r="U9" s="19" t="s">
        <v>115</v>
      </c>
      <c r="V9" s="17" t="s">
        <v>74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</row>
    <row r="10" spans="1:80" s="2" customFormat="1" ht="17.25" customHeight="1">
      <c r="A10" s="31" t="s">
        <v>336</v>
      </c>
      <c r="B10" s="32"/>
      <c r="C10" s="73" t="s">
        <v>337</v>
      </c>
      <c r="D10" s="97">
        <v>2.5</v>
      </c>
      <c r="E10" s="97">
        <v>2.6</v>
      </c>
      <c r="F10" s="97"/>
      <c r="G10" s="97"/>
      <c r="H10" s="97"/>
      <c r="I10" s="97"/>
      <c r="J10" s="97"/>
      <c r="K10" s="97"/>
      <c r="L10" s="26" t="s">
        <v>129</v>
      </c>
      <c r="M10" s="91">
        <f>IF('Skriv in'!$C$3=$U$2,W10,IF('Skriv in'!$C$3=$U$3,AD10,IF('Skriv in'!$C$3=$U$4,AK10,IF('Skriv in'!$C$3=$U$5,AR10,IF('Skriv in'!$C$3=$U$6,AY10,IF('Skriv in'!$C$3=$U$7,BF10,IF('Skriv in'!$C$3=$U$8,BM10,BT10)))))))</f>
        <v>720</v>
      </c>
      <c r="N10" s="91">
        <f>IF('Skriv in'!$C$3=$U$2,X10,IF('Skriv in'!$C$3=$U$3,AE10,IF('Skriv in'!$C$3=$U$4,AL10,IF('Skriv in'!$C$3=$U$5,AS10,IF('Skriv in'!$C$3=$U$6,AZ10,IF('Skriv in'!$C$3=$U$7,BG10,IF('Skriv in'!$C$3=$U$8,BN10,BU10)))))))</f>
        <v>720</v>
      </c>
      <c r="O10" s="91">
        <f>IF('Skriv in'!$C$3=$U$2,Y10,IF('Skriv in'!$C$3=$U$3,AF10,IF('Skriv in'!$C$3=$U$4,AM10,IF('Skriv in'!$C$3=$U$5,AT10,IF('Skriv in'!$C$3=$U$6,BA10,IF('Skriv in'!$C$3=$U$7,BH10,IF('Skriv in'!$C$3=$U$8,BO10,BV10)))))))</f>
        <v>720</v>
      </c>
      <c r="P10" s="91">
        <f>IF('Skriv in'!$C$3=$U$2,Z10,IF('Skriv in'!$C$3=$U$3,AG10,IF('Skriv in'!$C$3=$U$4,AN10,IF('Skriv in'!$C$3=$U$5,AU10,IF('Skriv in'!$C$3=$U$6,BB10,IF('Skriv in'!$C$3=$U$7,BI10,IF('Skriv in'!$C$3=$U$8,BP10,BW10)))))))</f>
        <v>451</v>
      </c>
      <c r="Q10" s="91">
        <f>IF('Skriv in'!$C$3=$U$2,AA10,IF('Skriv in'!$C$3=$U$3,AH10,IF('Skriv in'!$C$3=$U$4,AO10,IF('Skriv in'!$C$3=$U$5,AV10,IF('Skriv in'!$C$3=$U$6,BC10,IF('Skriv in'!$C$3=$U$7,BJ10,IF('Skriv in'!$C$3=$U$8,BQ10,BX10)))))))</f>
        <v>0</v>
      </c>
      <c r="R10" s="91">
        <f>IF('Skriv in'!$C$3=$U$2,AB10,IF('Skriv in'!$C$3=$U$3,AI10,IF('Skriv in'!$C$3=$U$4,AP10,IF('Skriv in'!$C$3=$U$5,AW10,IF('Skriv in'!$C$3=$U$6,BD10,IF('Skriv in'!$C$3=$U$7,BK10,IF('Skriv in'!$C$3=$U$8,BR10,BY10)))))))</f>
        <v>0</v>
      </c>
      <c r="S10" s="91">
        <f>IF('Skriv in'!$C$3=$U$2,AC10,IF('Skriv in'!$C$3=$U$3,AJ10,IF('Skriv in'!$C$3=$U$4,AQ10,IF('Skriv in'!$C$3=$U$5,AX10,IF('Skriv in'!$C$3=$U$6,BE10,IF('Skriv in'!$C$3=$U$7,BL10,IF('Skriv in'!$C$3=$U$8,BS10,BZ10)))))))</f>
        <v>0</v>
      </c>
      <c r="T10" s="7" t="s">
        <v>133</v>
      </c>
      <c r="U10" s="21"/>
      <c r="V10" s="14" t="s">
        <v>75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</row>
    <row r="11" spans="1:80" s="2" customFormat="1" ht="17.25" customHeight="1">
      <c r="A11" s="99" t="s">
        <v>280</v>
      </c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26" t="s">
        <v>130</v>
      </c>
      <c r="M11" s="91">
        <f>IF('Skriv in'!$C$3=$U$2,W11,IF('Skriv in'!$C$3=$U$3,AD11,IF('Skriv in'!$C$3=$U$4,AK11,IF('Skriv in'!$C$3=$U$5,AR11,IF('Skriv in'!$C$3=$U$6,AY11,IF('Skriv in'!$C$3=$U$7,BF11,IF('Skriv in'!$C$3=$U$8,BM11,BT11)))))))</f>
        <v>1</v>
      </c>
      <c r="N11" s="91">
        <f>IF('Skriv in'!$C$3=$U$2,X11,IF('Skriv in'!$C$3=$U$3,AE11,IF('Skriv in'!$C$3=$U$4,AL11,IF('Skriv in'!$C$3=$U$5,AS11,IF('Skriv in'!$C$3=$U$6,AZ11,IF('Skriv in'!$C$3=$U$7,BG11,IF('Skriv in'!$C$3=$U$8,BN11,BU11)))))))</f>
        <v>1</v>
      </c>
      <c r="O11" s="91">
        <f>IF('Skriv in'!$C$3=$U$2,Y11,IF('Skriv in'!$C$3=$U$3,AF11,IF('Skriv in'!$C$3=$U$4,AM11,IF('Skriv in'!$C$3=$U$5,AT11,IF('Skriv in'!$C$3=$U$6,BA11,IF('Skriv in'!$C$3=$U$7,BH11,IF('Skriv in'!$C$3=$U$8,BO11,BV11)))))))</f>
        <v>2</v>
      </c>
      <c r="P11" s="91">
        <f>IF('Skriv in'!$C$3=$U$2,Z11,IF('Skriv in'!$C$3=$U$3,AG11,IF('Skriv in'!$C$3=$U$4,AN11,IF('Skriv in'!$C$3=$U$5,AU11,IF('Skriv in'!$C$3=$U$6,BB11,IF('Skriv in'!$C$3=$U$7,BI11,IF('Skriv in'!$C$3=$U$8,BP11,BW11)))))))</f>
        <v>1</v>
      </c>
      <c r="Q11" s="91">
        <f>IF('Skriv in'!$C$3=$U$2,AA11,IF('Skriv in'!$C$3=$U$3,AH11,IF('Skriv in'!$C$3=$U$4,AO11,IF('Skriv in'!$C$3=$U$5,AV11,IF('Skriv in'!$C$3=$U$6,BC11,IF('Skriv in'!$C$3=$U$7,BJ11,IF('Skriv in'!$C$3=$U$8,BQ11,BX11)))))))</f>
        <v>0</v>
      </c>
      <c r="R11" s="91">
        <f>IF('Skriv in'!$C$3=$U$2,AB11,IF('Skriv in'!$C$3=$U$3,AI11,IF('Skriv in'!$C$3=$U$4,AP11,IF('Skriv in'!$C$3=$U$5,AW11,IF('Skriv in'!$C$3=$U$6,BD11,IF('Skriv in'!$C$3=$U$7,BK11,IF('Skriv in'!$C$3=$U$8,BR11,BY11)))))))</f>
        <v>0</v>
      </c>
      <c r="S11" s="91">
        <f>IF('Skriv in'!$C$3=$U$2,AC11,IF('Skriv in'!$C$3=$U$3,AJ11,IF('Skriv in'!$C$3=$U$4,AQ11,IF('Skriv in'!$C$3=$U$5,AX11,IF('Skriv in'!$C$3=$U$6,BE11,IF('Skriv in'!$C$3=$U$7,BL11,IF('Skriv in'!$C$3=$U$8,BS11,BZ11)))))))</f>
        <v>0</v>
      </c>
      <c r="T11" s="7" t="s">
        <v>133</v>
      </c>
      <c r="U11" s="21"/>
      <c r="V11" s="19" t="s">
        <v>76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</row>
    <row r="12" spans="1:80" s="2" customFormat="1" ht="17.25" customHeight="1">
      <c r="A12" s="31" t="s">
        <v>332</v>
      </c>
      <c r="B12" s="32"/>
      <c r="C12" s="73" t="s">
        <v>333</v>
      </c>
      <c r="D12" s="97">
        <v>16</v>
      </c>
      <c r="E12" s="97">
        <v>57</v>
      </c>
      <c r="F12" s="97"/>
      <c r="G12" s="97"/>
      <c r="H12" s="97"/>
      <c r="I12" s="97"/>
      <c r="J12" s="97"/>
      <c r="K12" s="97"/>
      <c r="L12" s="26" t="s">
        <v>131</v>
      </c>
      <c r="M12" s="91" t="str">
        <f>IF('Skriv in'!$C$3=$U$2,W12,IF('Skriv in'!$C$3=$U$3,AD12,IF('Skriv in'!$C$3=$U$4,AK12,IF('Skriv in'!$C$3=$U$5,AR12,IF('Skriv in'!$C$3=$U$6,AY12,IF('Skriv in'!$C$3=$U$7,BF12,IF('Skriv in'!$C$3=$U$8,BM12,BT12)))))))</f>
        <v>E301</v>
      </c>
      <c r="N12" s="91" t="str">
        <f>IF('Skriv in'!$C$3=$U$2,X12,IF('Skriv in'!$C$3=$U$3,AE12,IF('Skriv in'!$C$3=$U$4,AL12,IF('Skriv in'!$C$3=$U$5,AS12,IF('Skriv in'!$C$3=$U$6,AZ12,IF('Skriv in'!$C$3=$U$7,BG12,IF('Skriv in'!$C$3=$U$8,BN12,BU12)))))))</f>
        <v>E306</v>
      </c>
      <c r="O12" s="91" t="str">
        <f>IF('Skriv in'!$C$3=$U$2,Y12,IF('Skriv in'!$C$3=$U$3,AF12,IF('Skriv in'!$C$3=$U$4,AM12,IF('Skriv in'!$C$3=$U$5,AT12,IF('Skriv in'!$C$3=$U$6,BA12,IF('Skriv in'!$C$3=$U$7,BH12,IF('Skriv in'!$C$3=$U$8,BO12,BV12)))))))</f>
        <v>E304</v>
      </c>
      <c r="P12" s="91" t="str">
        <f>IF('Skriv in'!$C$3=$U$2,Z12,IF('Skriv in'!$C$3=$U$3,AG12,IF('Skriv in'!$C$3=$U$4,AN12,IF('Skriv in'!$C$3=$U$5,AU12,IF('Skriv in'!$C$3=$U$6,BB12,IF('Skriv in'!$C$3=$U$7,BI12,IF('Skriv in'!$C$3=$U$8,BP12,BW12)))))))</f>
        <v>Sprumo</v>
      </c>
      <c r="Q12" s="91">
        <f>IF('Skriv in'!$C$3=$U$2,AA12,IF('Skriv in'!$C$3=$U$3,AH12,IF('Skriv in'!$C$3=$U$4,AO12,IF('Skriv in'!$C$3=$U$5,AV12,IF('Skriv in'!$C$3=$U$6,BC12,IF('Skriv in'!$C$3=$U$7,BJ12,IF('Skriv in'!$C$3=$U$8,BQ12,BX12)))))))</f>
        <v>0</v>
      </c>
      <c r="R12" s="91">
        <f>IF('Skriv in'!$C$3=$U$2,AB12,IF('Skriv in'!$C$3=$U$3,AI12,IF('Skriv in'!$C$3=$U$4,AP12,IF('Skriv in'!$C$3=$U$5,AW12,IF('Skriv in'!$C$3=$U$6,BD12,IF('Skriv in'!$C$3=$U$7,BK12,IF('Skriv in'!$C$3=$U$8,BR12,BY12)))))))</f>
        <v>0</v>
      </c>
      <c r="S12" s="91">
        <f>IF('Skriv in'!$C$3=$U$2,AC12,IF('Skriv in'!$C$3=$U$3,AJ12,IF('Skriv in'!$C$3=$U$4,AQ12,IF('Skriv in'!$C$3=$U$5,AX12,IF('Skriv in'!$C$3=$U$6,BE12,IF('Skriv in'!$C$3=$U$7,BL12,IF('Skriv in'!$C$3=$U$8,BS12,BZ12)))))))</f>
        <v>0</v>
      </c>
      <c r="T12" s="7" t="s">
        <v>133</v>
      </c>
      <c r="U12" s="22"/>
      <c r="V12" s="11" t="s">
        <v>77</v>
      </c>
      <c r="W12" s="12" t="s">
        <v>78</v>
      </c>
      <c r="X12" s="12" t="s">
        <v>85</v>
      </c>
      <c r="Y12" s="12" t="s">
        <v>87</v>
      </c>
      <c r="Z12" s="12"/>
      <c r="AA12" s="12" t="s">
        <v>88</v>
      </c>
      <c r="AB12" s="12" t="s">
        <v>86</v>
      </c>
      <c r="AC12" s="12" t="s">
        <v>315</v>
      </c>
      <c r="AD12" s="12" t="s">
        <v>81</v>
      </c>
      <c r="AE12" s="12" t="s">
        <v>79</v>
      </c>
      <c r="AF12" s="12" t="s">
        <v>80</v>
      </c>
      <c r="AG12" s="12" t="s">
        <v>33</v>
      </c>
      <c r="AH12" s="12"/>
      <c r="AI12" s="12"/>
      <c r="AJ12" s="12"/>
      <c r="AK12" s="12" t="s">
        <v>84</v>
      </c>
      <c r="AL12" s="12">
        <v>1</v>
      </c>
      <c r="AM12" s="12"/>
      <c r="AN12" s="12"/>
      <c r="AO12" s="12"/>
      <c r="AP12" s="12"/>
      <c r="AQ12" s="12"/>
      <c r="AR12" s="7"/>
      <c r="AS12" s="7"/>
      <c r="AT12" s="7"/>
      <c r="AU12" s="7"/>
      <c r="AV12" s="7"/>
      <c r="AW12" s="7"/>
      <c r="AX12" s="7"/>
      <c r="AY12" s="12" t="s">
        <v>82</v>
      </c>
      <c r="AZ12" s="12"/>
      <c r="BA12" s="12"/>
      <c r="BB12" s="12"/>
      <c r="BC12" s="12"/>
      <c r="BD12" s="12"/>
      <c r="BE12" s="12"/>
      <c r="BF12" s="12" t="s">
        <v>83</v>
      </c>
      <c r="BG12" s="12"/>
      <c r="BH12" s="12"/>
      <c r="BI12" s="12"/>
      <c r="BJ12" s="12"/>
      <c r="BK12" s="12"/>
      <c r="BL12" s="12"/>
      <c r="BM12" s="12" t="s">
        <v>38</v>
      </c>
      <c r="BN12" s="12" t="s">
        <v>39</v>
      </c>
      <c r="BO12" s="12" t="s">
        <v>40</v>
      </c>
      <c r="BP12" s="12" t="s">
        <v>41</v>
      </c>
      <c r="BQ12" s="12" t="s">
        <v>42</v>
      </c>
      <c r="BR12" s="12"/>
      <c r="BS12" s="12"/>
      <c r="BT12" s="12" t="s">
        <v>43</v>
      </c>
      <c r="BU12" s="12" t="s">
        <v>34</v>
      </c>
      <c r="BV12" s="7"/>
      <c r="BW12" s="7"/>
      <c r="BX12" s="7"/>
      <c r="BY12" s="7"/>
      <c r="BZ12" s="7"/>
      <c r="CA12" s="7"/>
      <c r="CB12" s="7"/>
    </row>
    <row r="13" spans="1:73" ht="17.25" customHeight="1">
      <c r="A13" s="31" t="s">
        <v>334</v>
      </c>
      <c r="B13" s="32"/>
      <c r="C13" s="75" t="s">
        <v>335</v>
      </c>
      <c r="D13" s="98" t="s">
        <v>302</v>
      </c>
      <c r="E13" s="97">
        <v>1</v>
      </c>
      <c r="F13" s="98"/>
      <c r="G13" s="97"/>
      <c r="H13" s="98"/>
      <c r="I13" s="97"/>
      <c r="J13" s="98"/>
      <c r="K13" s="97"/>
      <c r="M13" s="91">
        <f>IF('Skriv in'!$C$3=$U$2,W13,IF('Skriv in'!$C$3=$U$3,AD13,IF('Skriv in'!$C$3=$U$4,AK13,IF('Skriv in'!$C$3=$U$5,AR13,IF('Skriv in'!$C$3=$U$6,AY13,IF('Skriv in'!$C$3=$U$7,BF13,IF('Skriv in'!$C$3=$U$8,BM13,BT13)))))))</f>
        <v>300</v>
      </c>
      <c r="N13" s="91">
        <f>IF('Skriv in'!$C$3=$U$2,X13,IF('Skriv in'!$C$3=$U$3,AE13,IF('Skriv in'!$C$3=$U$4,AL13,IF('Skriv in'!$C$3=$U$5,AS13,IF('Skriv in'!$C$3=$U$6,AZ13,IF('Skriv in'!$C$3=$U$7,BG13,IF('Skriv in'!$C$3=$U$8,BN13,BU13)))))))</f>
        <v>300</v>
      </c>
      <c r="O13" s="91">
        <f>IF('Skriv in'!$C$3=$U$2,Y13,IF('Skriv in'!$C$3=$U$3,AF13,IF('Skriv in'!$C$3=$U$4,AM13,IF('Skriv in'!$C$3=$U$5,AT13,IF('Skriv in'!$C$3=$U$6,BA13,IF('Skriv in'!$C$3=$U$7,BH13,IF('Skriv in'!$C$3=$U$8,BO13,BV13)))))))</f>
        <v>300</v>
      </c>
      <c r="P13" s="91">
        <f>IF('Skriv in'!$C$3=$U$2,Z13,IF('Skriv in'!$C$3=$U$3,AG13,IF('Skriv in'!$C$3=$U$4,AN13,IF('Skriv in'!$C$3=$U$5,AU13,IF('Skriv in'!$C$3=$U$6,BB13,IF('Skriv in'!$C$3=$U$7,BI13,IF('Skriv in'!$C$3=$U$8,BP13,BW13)))))))</f>
        <v>400</v>
      </c>
      <c r="Q13" s="91">
        <f>IF('Skriv in'!$C$3=$U$2,AA13,IF('Skriv in'!$C$3=$U$3,AH13,IF('Skriv in'!$C$3=$U$4,AO13,IF('Skriv in'!$C$3=$U$5,AV13,IF('Skriv in'!$C$3=$U$6,BC13,IF('Skriv in'!$C$3=$U$7,BJ13,IF('Skriv in'!$C$3=$U$8,BQ13,BX13)))))))</f>
        <v>0</v>
      </c>
      <c r="R13" s="91">
        <f>IF('Skriv in'!$C$3=$U$2,AB13,IF('Skriv in'!$C$3=$U$3,AI13,IF('Skriv in'!$C$3=$U$4,AP13,IF('Skriv in'!$C$3=$U$5,AW13,IF('Skriv in'!$C$3=$U$6,BD13,IF('Skriv in'!$C$3=$U$7,BK13,IF('Skriv in'!$C$3=$U$8,BR13,BY13)))))))</f>
        <v>0</v>
      </c>
      <c r="S13" s="91">
        <f>IF('Skriv in'!$C$3=$U$2,AC13,IF('Skriv in'!$C$3=$U$3,AJ13,IF('Skriv in'!$C$3=$U$4,AQ13,IF('Skriv in'!$C$3=$U$5,AX13,IF('Skriv in'!$C$3=$U$6,BE13,IF('Skriv in'!$C$3=$U$7,BL13,IF('Skriv in'!$C$3=$U$8,BS13,BZ13)))))))</f>
        <v>0</v>
      </c>
      <c r="T13" s="7" t="s">
        <v>133</v>
      </c>
      <c r="U13" s="23"/>
      <c r="V13" s="11" t="s">
        <v>89</v>
      </c>
      <c r="W13" s="12">
        <v>400</v>
      </c>
      <c r="X13" s="12">
        <v>400</v>
      </c>
      <c r="Y13" s="12">
        <v>400</v>
      </c>
      <c r="Z13" s="12"/>
      <c r="AA13" s="12">
        <v>400</v>
      </c>
      <c r="AB13" s="12">
        <v>400</v>
      </c>
      <c r="AC13" s="12">
        <v>400</v>
      </c>
      <c r="AD13" s="12">
        <v>300</v>
      </c>
      <c r="AE13" s="12">
        <v>300</v>
      </c>
      <c r="AF13" s="12">
        <v>300</v>
      </c>
      <c r="AG13" s="12">
        <v>400</v>
      </c>
      <c r="AH13" s="12"/>
      <c r="AI13" s="12"/>
      <c r="AJ13" s="12"/>
      <c r="AK13" s="12">
        <v>300</v>
      </c>
      <c r="AL13" s="12">
        <v>400</v>
      </c>
      <c r="AM13" s="12"/>
      <c r="AN13" s="12"/>
      <c r="AO13" s="12"/>
      <c r="AP13" s="12"/>
      <c r="AQ13" s="12"/>
      <c r="AY13" s="12">
        <v>300</v>
      </c>
      <c r="AZ13" s="12"/>
      <c r="BA13" s="12"/>
      <c r="BB13" s="12"/>
      <c r="BC13" s="12"/>
      <c r="BD13" s="12"/>
      <c r="BE13" s="12"/>
      <c r="BF13" s="12">
        <v>400</v>
      </c>
      <c r="BG13" s="12"/>
      <c r="BH13" s="12"/>
      <c r="BI13" s="12"/>
      <c r="BJ13" s="12"/>
      <c r="BK13" s="12"/>
      <c r="BL13" s="12"/>
      <c r="BM13" s="12">
        <v>400</v>
      </c>
      <c r="BN13" s="12">
        <v>400</v>
      </c>
      <c r="BO13" s="12">
        <v>1200</v>
      </c>
      <c r="BP13" s="12">
        <v>450</v>
      </c>
      <c r="BQ13" s="12">
        <v>300</v>
      </c>
      <c r="BR13" s="12"/>
      <c r="BS13" s="12"/>
      <c r="BT13" s="12">
        <v>300</v>
      </c>
      <c r="BU13" s="12">
        <v>300</v>
      </c>
    </row>
    <row r="14" spans="1:73" ht="17.25" customHeight="1">
      <c r="A14" s="31" t="s">
        <v>261</v>
      </c>
      <c r="B14" s="32"/>
      <c r="C14" s="33"/>
      <c r="D14" s="127">
        <v>10</v>
      </c>
      <c r="E14" s="128"/>
      <c r="F14" s="127"/>
      <c r="G14" s="128"/>
      <c r="H14" s="127"/>
      <c r="I14" s="128"/>
      <c r="J14" s="127"/>
      <c r="K14" s="128"/>
      <c r="L14" s="7" t="s">
        <v>127</v>
      </c>
      <c r="M14" s="91">
        <f>IF('Skriv in'!$C$3=$U$2,W14,IF('Skriv in'!$C$3=$U$3,AD14,IF('Skriv in'!$C$3=$U$4,AK14,IF('Skriv in'!$C$3=$U$5,AR14,IF('Skriv in'!$C$3=$U$6,AY14,IF('Skriv in'!$C$3=$U$7,BF14,IF('Skriv in'!$C$3=$U$8,BM14,BT14)))))))</f>
        <v>50</v>
      </c>
      <c r="N14" s="91">
        <f>IF('Skriv in'!$C$3=$U$2,X14,IF('Skriv in'!$C$3=$U$3,AE14,IF('Skriv in'!$C$3=$U$4,AL14,IF('Skriv in'!$C$3=$U$5,AS14,IF('Skriv in'!$C$3=$U$6,AZ14,IF('Skriv in'!$C$3=$U$7,BG14,IF('Skriv in'!$C$3=$U$8,BN14,BU14)))))))</f>
        <v>50</v>
      </c>
      <c r="O14" s="91">
        <f>IF('Skriv in'!$C$3=$U$2,Y14,IF('Skriv in'!$C$3=$U$3,AF14,IF('Skriv in'!$C$3=$U$4,AM14,IF('Skriv in'!$C$3=$U$5,AT14,IF('Skriv in'!$C$3=$U$6,BA14,IF('Skriv in'!$C$3=$U$7,BH14,IF('Skriv in'!$C$3=$U$8,BO14,BV14)))))))</f>
        <v>50</v>
      </c>
      <c r="P14" s="91">
        <f>IF('Skriv in'!$C$3=$U$2,Z14,IF('Skriv in'!$C$3=$U$3,AG14,IF('Skriv in'!$C$3=$U$4,AN14,IF('Skriv in'!$C$3=$U$5,AU14,IF('Skriv in'!$C$3=$U$6,BB14,IF('Skriv in'!$C$3=$U$7,BI14,IF('Skriv in'!$C$3=$U$8,BP14,BW14)))))))</f>
        <v>25</v>
      </c>
      <c r="Q14" s="91">
        <f>IF('Skriv in'!$C$3=$U$2,AA14,IF('Skriv in'!$C$3=$U$3,AH14,IF('Skriv in'!$C$3=$U$4,AO14,IF('Skriv in'!$C$3=$U$5,AV14,IF('Skriv in'!$C$3=$U$6,BC14,IF('Skriv in'!$C$3=$U$7,BJ14,IF('Skriv in'!$C$3=$U$8,BQ14,BX14)))))))</f>
        <v>0</v>
      </c>
      <c r="R14" s="91">
        <f>IF('Skriv in'!$C$3=$U$2,AB14,IF('Skriv in'!$C$3=$U$3,AI14,IF('Skriv in'!$C$3=$U$4,AP14,IF('Skriv in'!$C$3=$U$5,AW14,IF('Skriv in'!$C$3=$U$6,BD14,IF('Skriv in'!$C$3=$U$7,BK14,IF('Skriv in'!$C$3=$U$8,BR14,BY14)))))))</f>
        <v>0</v>
      </c>
      <c r="S14" s="91">
        <f>IF('Skriv in'!$C$3=$U$2,AC14,IF('Skriv in'!$C$3=$U$3,AJ14,IF('Skriv in'!$C$3=$U$4,AQ14,IF('Skriv in'!$C$3=$U$5,AX14,IF('Skriv in'!$C$3=$U$6,BE14,IF('Skriv in'!$C$3=$U$7,BL14,IF('Skriv in'!$C$3=$U$8,BS14,BZ14)))))))</f>
        <v>0</v>
      </c>
      <c r="T14" s="7" t="s">
        <v>133</v>
      </c>
      <c r="U14" s="22"/>
      <c r="V14" s="11" t="s">
        <v>90</v>
      </c>
      <c r="W14" s="12">
        <v>50</v>
      </c>
      <c r="X14" s="12">
        <v>75</v>
      </c>
      <c r="Y14" s="12">
        <v>50</v>
      </c>
      <c r="Z14" s="12"/>
      <c r="AA14" s="12">
        <v>50</v>
      </c>
      <c r="AB14" s="12">
        <v>50</v>
      </c>
      <c r="AC14" s="12">
        <v>50</v>
      </c>
      <c r="AD14" s="12">
        <v>50</v>
      </c>
      <c r="AE14" s="12">
        <v>50</v>
      </c>
      <c r="AF14" s="12">
        <v>50</v>
      </c>
      <c r="AG14" s="12">
        <v>25</v>
      </c>
      <c r="AH14" s="12"/>
      <c r="AI14" s="12"/>
      <c r="AJ14" s="12"/>
      <c r="AK14" s="12">
        <v>40</v>
      </c>
      <c r="AL14" s="12">
        <v>40</v>
      </c>
      <c r="AM14" s="12"/>
      <c r="AN14" s="12"/>
      <c r="AO14" s="12"/>
      <c r="AP14" s="12"/>
      <c r="AQ14" s="12"/>
      <c r="AY14" s="12">
        <v>40</v>
      </c>
      <c r="AZ14" s="12"/>
      <c r="BA14" s="12"/>
      <c r="BB14" s="12"/>
      <c r="BC14" s="12"/>
      <c r="BD14" s="12"/>
      <c r="BE14" s="12"/>
      <c r="BF14" s="12">
        <v>50</v>
      </c>
      <c r="BG14" s="12"/>
      <c r="BH14" s="12"/>
      <c r="BI14" s="12"/>
      <c r="BJ14" s="12"/>
      <c r="BK14" s="12"/>
      <c r="BL14" s="12"/>
      <c r="BM14" s="12">
        <v>50</v>
      </c>
      <c r="BN14" s="12">
        <v>50</v>
      </c>
      <c r="BO14" s="12">
        <v>50</v>
      </c>
      <c r="BP14" s="12">
        <v>50</v>
      </c>
      <c r="BQ14" s="12">
        <v>60</v>
      </c>
      <c r="BR14" s="12"/>
      <c r="BS14" s="12"/>
      <c r="BT14" s="12">
        <v>50</v>
      </c>
      <c r="BU14" s="12">
        <v>50</v>
      </c>
    </row>
    <row r="15" spans="1:73" ht="17.25" customHeight="1">
      <c r="A15" s="31" t="s">
        <v>4</v>
      </c>
      <c r="B15" s="32"/>
      <c r="C15" s="33"/>
      <c r="D15" s="127">
        <v>16</v>
      </c>
      <c r="E15" s="128"/>
      <c r="F15" s="127"/>
      <c r="G15" s="128"/>
      <c r="H15" s="127"/>
      <c r="I15" s="128"/>
      <c r="J15" s="127"/>
      <c r="K15" s="128"/>
      <c r="L15" s="7" t="s">
        <v>125</v>
      </c>
      <c r="M15" s="91">
        <f>IF('Skriv in'!$C$3=$U$2,W15,IF('Skriv in'!$C$3=$U$3,AD15,IF('Skriv in'!$C$3=$U$4,AK15,IF('Skriv in'!$C$3=$U$5,AR15,IF('Skriv in'!$C$3=$U$6,AY15,IF('Skriv in'!$C$3=$U$7,BF15,IF('Skriv in'!$C$3=$U$8,BM15,BT15)))))))</f>
        <v>4.8</v>
      </c>
      <c r="N15" s="91">
        <f>IF('Skriv in'!$C$3=$U$2,X15,IF('Skriv in'!$C$3=$U$3,AE15,IF('Skriv in'!$C$3=$U$4,AL15,IF('Skriv in'!$C$3=$U$5,AS15,IF('Skriv in'!$C$3=$U$6,AZ15,IF('Skriv in'!$C$3=$U$7,BG15,IF('Skriv in'!$C$3=$U$8,BN15,BU15)))))))</f>
        <v>4.8</v>
      </c>
      <c r="O15" s="91">
        <f>IF('Skriv in'!$C$3=$U$2,Y15,IF('Skriv in'!$C$3=$U$3,AF15,IF('Skriv in'!$C$3=$U$4,AM15,IF('Skriv in'!$C$3=$U$5,AT15,IF('Skriv in'!$C$3=$U$6,BA15,IF('Skriv in'!$C$3=$U$7,BH15,IF('Skriv in'!$C$3=$U$8,BO15,BV15)))))))</f>
        <v>4.8</v>
      </c>
      <c r="P15" s="91">
        <f>IF('Skriv in'!$C$3=$U$2,Z15,IF('Skriv in'!$C$3=$U$3,AG15,IF('Skriv in'!$C$3=$U$4,AN15,IF('Skriv in'!$C$3=$U$5,AU15,IF('Skriv in'!$C$3=$U$6,BB15,IF('Skriv in'!$C$3=$U$7,BI15,IF('Skriv in'!$C$3=$U$8,BP15,BW15)))))))</f>
        <v>4</v>
      </c>
      <c r="Q15" s="91">
        <f>IF('Skriv in'!$C$3=$U$2,AA15,IF('Skriv in'!$C$3=$U$3,AH15,IF('Skriv in'!$C$3=$U$4,AO15,IF('Skriv in'!$C$3=$U$5,AV15,IF('Skriv in'!$C$3=$U$6,BC15,IF('Skriv in'!$C$3=$U$7,BJ15,IF('Skriv in'!$C$3=$U$8,BQ15,BX15)))))))</f>
        <v>0</v>
      </c>
      <c r="R15" s="91">
        <f>IF('Skriv in'!$C$3=$U$2,AB15,IF('Skriv in'!$C$3=$U$3,AI15,IF('Skriv in'!$C$3=$U$4,AP15,IF('Skriv in'!$C$3=$U$5,AW15,IF('Skriv in'!$C$3=$U$6,BD15,IF('Skriv in'!$C$3=$U$7,BK15,IF('Skriv in'!$C$3=$U$8,BR15,BY15)))))))</f>
        <v>0</v>
      </c>
      <c r="S15" s="91">
        <f>IF('Skriv in'!$C$3=$U$2,AC15,IF('Skriv in'!$C$3=$U$3,AJ15,IF('Skriv in'!$C$3=$U$4,AQ15,IF('Skriv in'!$C$3=$U$5,AX15,IF('Skriv in'!$C$3=$U$6,BE15,IF('Skriv in'!$C$3=$U$7,BL15,IF('Skriv in'!$C$3=$U$8,BS15,BZ15)))))))</f>
        <v>0</v>
      </c>
      <c r="T15" s="7" t="s">
        <v>133</v>
      </c>
      <c r="U15" s="22"/>
      <c r="V15" s="11" t="s">
        <v>91</v>
      </c>
      <c r="W15" s="12"/>
      <c r="X15" s="12">
        <v>3.3</v>
      </c>
      <c r="Y15" s="12">
        <v>3.8</v>
      </c>
      <c r="Z15" s="12"/>
      <c r="AA15" s="12">
        <v>3.4</v>
      </c>
      <c r="AB15" s="12">
        <v>4</v>
      </c>
      <c r="AC15" s="12">
        <v>4</v>
      </c>
      <c r="AD15" s="12">
        <v>4.8</v>
      </c>
      <c r="AE15" s="12">
        <v>4.8</v>
      </c>
      <c r="AF15" s="12">
        <v>4.8</v>
      </c>
      <c r="AG15" s="12">
        <v>4</v>
      </c>
      <c r="AH15" s="12"/>
      <c r="AI15" s="12"/>
      <c r="AJ15" s="12"/>
      <c r="AK15" s="12">
        <v>4</v>
      </c>
      <c r="AL15" s="12">
        <v>4</v>
      </c>
      <c r="AM15" s="12"/>
      <c r="AN15" s="12"/>
      <c r="AO15" s="12"/>
      <c r="AP15" s="12"/>
      <c r="AQ15" s="12"/>
      <c r="AY15" s="12">
        <v>4.2</v>
      </c>
      <c r="AZ15" s="12"/>
      <c r="BA15" s="12"/>
      <c r="BB15" s="12"/>
      <c r="BC15" s="12"/>
      <c r="BD15" s="12"/>
      <c r="BE15" s="12"/>
      <c r="BF15" s="12">
        <v>4.9</v>
      </c>
      <c r="BG15" s="12"/>
      <c r="BH15" s="12"/>
      <c r="BI15" s="12"/>
      <c r="BJ15" s="12"/>
      <c r="BK15" s="12"/>
      <c r="BL15" s="12"/>
      <c r="BM15" s="12">
        <v>2.29</v>
      </c>
      <c r="BN15" s="12">
        <v>2.29</v>
      </c>
      <c r="BO15" s="12">
        <v>7</v>
      </c>
      <c r="BP15" s="12">
        <v>6.5</v>
      </c>
      <c r="BQ15" s="12">
        <v>3.8</v>
      </c>
      <c r="BR15" s="12"/>
      <c r="BS15" s="12"/>
      <c r="BT15" s="12">
        <v>4.6</v>
      </c>
      <c r="BU15" s="12">
        <v>3.8</v>
      </c>
    </row>
    <row r="16" spans="1:73" ht="17.25" customHeight="1">
      <c r="A16" s="31" t="s">
        <v>5</v>
      </c>
      <c r="B16" s="32"/>
      <c r="C16" s="33"/>
      <c r="D16" s="129" t="s">
        <v>128</v>
      </c>
      <c r="E16" s="130"/>
      <c r="F16" s="129"/>
      <c r="G16" s="130"/>
      <c r="H16" s="129"/>
      <c r="I16" s="130"/>
      <c r="J16" s="129"/>
      <c r="K16" s="130"/>
      <c r="L16" s="7" t="s">
        <v>128</v>
      </c>
      <c r="M16" s="91" t="str">
        <f>IF('Skriv in'!$C$3=$U$2,W16,IF('Skriv in'!$C$3=$U$3,AD16,IF('Skriv in'!$C$3=$U$4,AK16,IF('Skriv in'!$C$3=$U$5,AR16,IF('Skriv in'!$C$3=$U$6,AY16,IF('Skriv in'!$C$3=$U$7,BF16,IF('Skriv in'!$C$3=$U$8,BM16,BT16)))))))</f>
        <v>WATER</v>
      </c>
      <c r="N16" s="91" t="str">
        <f>IF('Skriv in'!$C$3=$U$2,X16,IF('Skriv in'!$C$3=$U$3,AE16,IF('Skriv in'!$C$3=$U$4,AL16,IF('Skriv in'!$C$3=$U$5,AS16,IF('Skriv in'!$C$3=$U$6,AZ16,IF('Skriv in'!$C$3=$U$7,BG16,IF('Skriv in'!$C$3=$U$8,BN16,BU16)))))))</f>
        <v>WATER</v>
      </c>
      <c r="O16" s="91" t="str">
        <f>IF('Skriv in'!$C$3=$U$2,Y16,IF('Skriv in'!$C$3=$U$3,AF16,IF('Skriv in'!$C$3=$U$4,AM16,IF('Skriv in'!$C$3=$U$5,AT16,IF('Skriv in'!$C$3=$U$6,BA16,IF('Skriv in'!$C$3=$U$7,BH16,IF('Skriv in'!$C$3=$U$8,BO16,BV16)))))))</f>
        <v>WATER</v>
      </c>
      <c r="P16" s="91" t="str">
        <f>IF('Skriv in'!$C$3=$U$2,Z16,IF('Skriv in'!$C$3=$U$3,AG16,IF('Skriv in'!$C$3=$U$4,AN16,IF('Skriv in'!$C$3=$U$5,AU16,IF('Skriv in'!$C$3=$U$6,BB16,IF('Skriv in'!$C$3=$U$7,BI16,IF('Skriv in'!$C$3=$U$8,BP16,BW16)))))))</f>
        <v>WATER</v>
      </c>
      <c r="Q16" s="91">
        <f>IF('Skriv in'!$C$3=$U$2,AA16,IF('Skriv in'!$C$3=$U$3,AH16,IF('Skriv in'!$C$3=$U$4,AO16,IF('Skriv in'!$C$3=$U$5,AV16,IF('Skriv in'!$C$3=$U$6,BC16,IF('Skriv in'!$C$3=$U$7,BJ16,IF('Skriv in'!$C$3=$U$8,BQ16,BX16)))))))</f>
        <v>0</v>
      </c>
      <c r="R16" s="91">
        <f>IF('Skriv in'!$C$3=$U$2,AB16,IF('Skriv in'!$C$3=$U$3,AI16,IF('Skriv in'!$C$3=$U$4,AP16,IF('Skriv in'!$C$3=$U$5,AW16,IF('Skriv in'!$C$3=$U$6,BD16,IF('Skriv in'!$C$3=$U$7,BK16,IF('Skriv in'!$C$3=$U$8,BR16,BY16)))))))</f>
        <v>0</v>
      </c>
      <c r="S16" s="91">
        <f>IF('Skriv in'!$C$3=$U$2,AC16,IF('Skriv in'!$C$3=$U$3,AJ16,IF('Skriv in'!$C$3=$U$4,AQ16,IF('Skriv in'!$C$3=$U$5,AX16,IF('Skriv in'!$C$3=$U$6,BE16,IF('Skriv in'!$C$3=$U$7,BL16,IF('Skriv in'!$C$3=$U$8,BS16,BZ16)))))))</f>
        <v>0</v>
      </c>
      <c r="T16" s="7" t="s">
        <v>133</v>
      </c>
      <c r="U16" s="22"/>
      <c r="V16" s="11" t="s">
        <v>92</v>
      </c>
      <c r="W16" s="12" t="s">
        <v>93</v>
      </c>
      <c r="X16" s="12" t="s">
        <v>93</v>
      </c>
      <c r="Y16" s="12" t="s">
        <v>93</v>
      </c>
      <c r="Z16" s="12"/>
      <c r="AA16" s="12" t="s">
        <v>93</v>
      </c>
      <c r="AB16" s="12" t="s">
        <v>93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/>
      <c r="AI16" s="12"/>
      <c r="AJ16" s="12"/>
      <c r="AK16" s="12" t="s">
        <v>93</v>
      </c>
      <c r="AL16" s="12" t="s">
        <v>93</v>
      </c>
      <c r="AM16" s="12"/>
      <c r="AN16" s="12"/>
      <c r="AO16" s="12"/>
      <c r="AP16" s="12"/>
      <c r="AQ16" s="12"/>
      <c r="AY16" s="12" t="s">
        <v>93</v>
      </c>
      <c r="AZ16" s="12"/>
      <c r="BA16" s="12"/>
      <c r="BB16" s="12"/>
      <c r="BC16" s="12"/>
      <c r="BD16" s="12"/>
      <c r="BE16" s="12"/>
      <c r="BF16" s="12" t="s">
        <v>93</v>
      </c>
      <c r="BG16" s="12"/>
      <c r="BH16" s="12"/>
      <c r="BI16" s="12"/>
      <c r="BJ16" s="12"/>
      <c r="BK16" s="12"/>
      <c r="BL16" s="12"/>
      <c r="BM16" s="12" t="s">
        <v>93</v>
      </c>
      <c r="BN16" s="12" t="s">
        <v>93</v>
      </c>
      <c r="BO16" s="12" t="s">
        <v>93</v>
      </c>
      <c r="BP16" s="12" t="s">
        <v>93</v>
      </c>
      <c r="BQ16" s="12" t="s">
        <v>93</v>
      </c>
      <c r="BR16" s="12"/>
      <c r="BS16" s="12"/>
      <c r="BT16" s="12" t="s">
        <v>93</v>
      </c>
      <c r="BU16" s="12" t="s">
        <v>93</v>
      </c>
    </row>
    <row r="17" spans="1:73" ht="17.25" customHeight="1">
      <c r="A17" s="31" t="s">
        <v>255</v>
      </c>
      <c r="B17" s="32"/>
      <c r="C17" s="33"/>
      <c r="D17" s="129" t="s">
        <v>125</v>
      </c>
      <c r="E17" s="130"/>
      <c r="F17" s="129"/>
      <c r="G17" s="130"/>
      <c r="H17" s="129"/>
      <c r="I17" s="130"/>
      <c r="J17" s="129"/>
      <c r="K17" s="130"/>
      <c r="M17" s="91">
        <f>IF('Skriv in'!$C$3=$U$2,W17,IF('Skriv in'!$C$3=$U$3,AD17,IF('Skriv in'!$C$3=$U$4,AK17,IF('Skriv in'!$C$3=$U$5,AR17,IF('Skriv in'!$C$3=$U$6,AY17,IF('Skriv in'!$C$3=$U$7,BF17,IF('Skriv in'!$C$3=$U$8,BM17,BT17)))))))</f>
        <v>200</v>
      </c>
      <c r="N17" s="91">
        <f>IF('Skriv in'!$C$3=$U$2,X17,IF('Skriv in'!$C$3=$U$3,AE17,IF('Skriv in'!$C$3=$U$4,AL17,IF('Skriv in'!$C$3=$U$5,AS17,IF('Skriv in'!$C$3=$U$6,AZ17,IF('Skriv in'!$C$3=$U$7,BG17,IF('Skriv in'!$C$3=$U$8,BN17,BU17)))))))</f>
        <v>200</v>
      </c>
      <c r="O17" s="91">
        <f>IF('Skriv in'!$C$3=$U$2,Y17,IF('Skriv in'!$C$3=$U$3,AF17,IF('Skriv in'!$C$3=$U$4,AM17,IF('Skriv in'!$C$3=$U$5,AT17,IF('Skriv in'!$C$3=$U$6,BA17,IF('Skriv in'!$C$3=$U$7,BH17,IF('Skriv in'!$C$3=$U$8,BO17,BV17)))))))</f>
        <v>200</v>
      </c>
      <c r="P17" s="91">
        <f>IF('Skriv in'!$C$3=$U$2,Z17,IF('Skriv in'!$C$3=$U$3,AG17,IF('Skriv in'!$C$3=$U$4,AN17,IF('Skriv in'!$C$3=$U$5,AU17,IF('Skriv in'!$C$3=$U$6,BB17,IF('Skriv in'!$C$3=$U$7,BI17,IF('Skriv in'!$C$3=$U$8,BP17,BW17)))))))</f>
        <v>200</v>
      </c>
      <c r="Q17" s="91">
        <f>IF('Skriv in'!$C$3=$U$2,AA17,IF('Skriv in'!$C$3=$U$3,AH17,IF('Skriv in'!$C$3=$U$4,AO17,IF('Skriv in'!$C$3=$U$5,AV17,IF('Skriv in'!$C$3=$U$6,BC17,IF('Skriv in'!$C$3=$U$7,BJ17,IF('Skriv in'!$C$3=$U$8,BQ17,BX17)))))))</f>
        <v>0</v>
      </c>
      <c r="R17" s="91">
        <f>IF('Skriv in'!$C$3=$U$2,AB17,IF('Skriv in'!$C$3=$U$3,AI17,IF('Skriv in'!$C$3=$U$4,AP17,IF('Skriv in'!$C$3=$U$5,AW17,IF('Skriv in'!$C$3=$U$6,BD17,IF('Skriv in'!$C$3=$U$7,BK17,IF('Skriv in'!$C$3=$U$8,BR17,BY17)))))))</f>
        <v>0</v>
      </c>
      <c r="S17" s="91">
        <f>IF('Skriv in'!$C$3=$U$2,AC17,IF('Skriv in'!$C$3=$U$3,AJ17,IF('Skriv in'!$C$3=$U$4,AQ17,IF('Skriv in'!$C$3=$U$5,AX17,IF('Skriv in'!$C$3=$U$6,BE17,IF('Skriv in'!$C$3=$U$7,BL17,IF('Skriv in'!$C$3=$U$8,BS17,BZ17)))))))</f>
        <v>0</v>
      </c>
      <c r="T17" s="7" t="s">
        <v>133</v>
      </c>
      <c r="U17" s="22"/>
      <c r="V17" s="11" t="s">
        <v>94</v>
      </c>
      <c r="W17" s="12">
        <v>200</v>
      </c>
      <c r="X17" s="12">
        <v>200</v>
      </c>
      <c r="Y17" s="12">
        <v>200</v>
      </c>
      <c r="Z17" s="12"/>
      <c r="AA17" s="12">
        <v>200</v>
      </c>
      <c r="AB17" s="12">
        <v>200</v>
      </c>
      <c r="AC17" s="12">
        <v>200</v>
      </c>
      <c r="AD17" s="12">
        <v>200</v>
      </c>
      <c r="AE17" s="12">
        <v>200</v>
      </c>
      <c r="AF17" s="12">
        <v>200</v>
      </c>
      <c r="AG17" s="12">
        <v>200</v>
      </c>
      <c r="AH17" s="12"/>
      <c r="AI17" s="12"/>
      <c r="AJ17" s="12"/>
      <c r="AK17" s="12">
        <v>200</v>
      </c>
      <c r="AL17" s="12">
        <v>200</v>
      </c>
      <c r="AM17" s="12"/>
      <c r="AN17" s="12"/>
      <c r="AO17" s="12"/>
      <c r="AP17" s="12"/>
      <c r="AQ17" s="12"/>
      <c r="AY17" s="12">
        <v>200</v>
      </c>
      <c r="AZ17" s="12"/>
      <c r="BA17" s="12"/>
      <c r="BB17" s="12"/>
      <c r="BC17" s="12"/>
      <c r="BD17" s="12"/>
      <c r="BE17" s="12"/>
      <c r="BF17" s="12">
        <v>200</v>
      </c>
      <c r="BG17" s="12"/>
      <c r="BH17" s="12"/>
      <c r="BI17" s="12"/>
      <c r="BJ17" s="12"/>
      <c r="BK17" s="12"/>
      <c r="BL17" s="12"/>
      <c r="BM17" s="12">
        <v>200</v>
      </c>
      <c r="BN17" s="12">
        <v>200</v>
      </c>
      <c r="BO17" s="12">
        <v>300</v>
      </c>
      <c r="BP17" s="12">
        <v>300</v>
      </c>
      <c r="BQ17" s="12">
        <v>200</v>
      </c>
      <c r="BR17" s="12"/>
      <c r="BS17" s="12"/>
      <c r="BT17" s="12">
        <v>200</v>
      </c>
      <c r="BU17" s="12">
        <v>200</v>
      </c>
    </row>
    <row r="18" spans="1:73" ht="17.25" customHeight="1">
      <c r="A18" s="38" t="s">
        <v>6</v>
      </c>
      <c r="B18" s="7"/>
      <c r="C18" s="39"/>
      <c r="D18" s="129" t="s">
        <v>253</v>
      </c>
      <c r="E18" s="130"/>
      <c r="F18" s="129"/>
      <c r="G18" s="130"/>
      <c r="H18" s="129"/>
      <c r="I18" s="130"/>
      <c r="J18" s="129"/>
      <c r="K18" s="130"/>
      <c r="L18" s="7" t="s">
        <v>252</v>
      </c>
      <c r="M18" s="91">
        <f>IF('Skriv in'!$C$3=$U$2,W18,IF('Skriv in'!$C$3=$U$3,AD18,IF('Skriv in'!$C$3=$U$4,AK18,IF('Skriv in'!$C$3=$U$5,AR18,IF('Skriv in'!$C$3=$U$6,AY18,IF('Skriv in'!$C$3=$U$7,BF18,IF('Skriv in'!$C$3=$U$8,BM18,BT18)))))))</f>
        <v>4</v>
      </c>
      <c r="N18" s="91">
        <f>IF('Skriv in'!$C$3=$U$2,X18,IF('Skriv in'!$C$3=$U$3,AE18,IF('Skriv in'!$C$3=$U$4,AL18,IF('Skriv in'!$C$3=$U$5,AS18,IF('Skriv in'!$C$3=$U$6,AZ18,IF('Skriv in'!$C$3=$U$7,BG18,IF('Skriv in'!$C$3=$U$8,BN18,BU18)))))))</f>
        <v>4</v>
      </c>
      <c r="O18" s="91">
        <f>IF('Skriv in'!$C$3=$U$2,Y18,IF('Skriv in'!$C$3=$U$3,AF18,IF('Skriv in'!$C$3=$U$4,AM18,IF('Skriv in'!$C$3=$U$5,AT18,IF('Skriv in'!$C$3=$U$6,BA18,IF('Skriv in'!$C$3=$U$7,BH18,IF('Skriv in'!$C$3=$U$8,BO18,BV18)))))))</f>
        <v>4</v>
      </c>
      <c r="P18" s="91">
        <f>IF('Skriv in'!$C$3=$U$2,Z18,IF('Skriv in'!$C$3=$U$3,AG18,IF('Skriv in'!$C$3=$U$4,AN18,IF('Skriv in'!$C$3=$U$5,AU18,IF('Skriv in'!$C$3=$U$6,BB18,IF('Skriv in'!$C$3=$U$7,BI18,IF('Skriv in'!$C$3=$U$8,BP18,BW18)))))))</f>
        <v>4.4</v>
      </c>
      <c r="Q18" s="91">
        <f>IF('Skriv in'!$C$3=$U$2,AA18,IF('Skriv in'!$C$3=$U$3,AH18,IF('Skriv in'!$C$3=$U$4,AO18,IF('Skriv in'!$C$3=$U$5,AV18,IF('Skriv in'!$C$3=$U$6,BC18,IF('Skriv in'!$C$3=$U$7,BJ18,IF('Skriv in'!$C$3=$U$8,BQ18,BX18)))))))</f>
        <v>0</v>
      </c>
      <c r="R18" s="91">
        <f>IF('Skriv in'!$C$3=$U$2,AB18,IF('Skriv in'!$C$3=$U$3,AI18,IF('Skriv in'!$C$3=$U$4,AP18,IF('Skriv in'!$C$3=$U$5,AW18,IF('Skriv in'!$C$3=$U$6,BD18,IF('Skriv in'!$C$3=$U$7,BK18,IF('Skriv in'!$C$3=$U$8,BR18,BY18)))))))</f>
        <v>0</v>
      </c>
      <c r="S18" s="91">
        <f>IF('Skriv in'!$C$3=$U$2,AC18,IF('Skriv in'!$C$3=$U$3,AJ18,IF('Skriv in'!$C$3=$U$4,AQ18,IF('Skriv in'!$C$3=$U$5,AX18,IF('Skriv in'!$C$3=$U$6,BE18,IF('Skriv in'!$C$3=$U$7,BL18,IF('Skriv in'!$C$3=$U$8,BS18,BZ18)))))))</f>
        <v>0</v>
      </c>
      <c r="T18" s="7" t="s">
        <v>133</v>
      </c>
      <c r="U18" s="22"/>
      <c r="V18" s="11" t="s">
        <v>95</v>
      </c>
      <c r="W18" s="12">
        <v>4</v>
      </c>
      <c r="X18" s="12">
        <v>4</v>
      </c>
      <c r="Y18" s="12">
        <v>4</v>
      </c>
      <c r="Z18" s="12"/>
      <c r="AA18" s="12">
        <v>4</v>
      </c>
      <c r="AB18" s="12">
        <v>4</v>
      </c>
      <c r="AC18" s="12">
        <v>4</v>
      </c>
      <c r="AD18" s="12">
        <v>4</v>
      </c>
      <c r="AE18" s="12">
        <v>4</v>
      </c>
      <c r="AF18" s="12">
        <v>4</v>
      </c>
      <c r="AG18" s="12">
        <v>4.4</v>
      </c>
      <c r="AH18" s="12"/>
      <c r="AI18" s="12"/>
      <c r="AJ18" s="12"/>
      <c r="AK18" s="12">
        <v>4</v>
      </c>
      <c r="AL18" s="12">
        <v>4</v>
      </c>
      <c r="AM18" s="12"/>
      <c r="AN18" s="12"/>
      <c r="AO18" s="12"/>
      <c r="AP18" s="12"/>
      <c r="AQ18" s="12"/>
      <c r="AY18" s="12">
        <v>4.4</v>
      </c>
      <c r="AZ18" s="12"/>
      <c r="BA18" s="12"/>
      <c r="BB18" s="12"/>
      <c r="BC18" s="12"/>
      <c r="BD18" s="12"/>
      <c r="BE18" s="12"/>
      <c r="BF18" s="12">
        <v>4</v>
      </c>
      <c r="BG18" s="12"/>
      <c r="BH18" s="12"/>
      <c r="BI18" s="12"/>
      <c r="BJ18" s="12"/>
      <c r="BK18" s="12"/>
      <c r="BL18" s="12"/>
      <c r="BM18" s="12">
        <v>4.4</v>
      </c>
      <c r="BN18" s="12">
        <v>4.4</v>
      </c>
      <c r="BO18" s="12">
        <v>6.5</v>
      </c>
      <c r="BP18" s="12">
        <v>6.5</v>
      </c>
      <c r="BQ18" s="12">
        <v>4.4</v>
      </c>
      <c r="BR18" s="12"/>
      <c r="BS18" s="12"/>
      <c r="BT18" s="12">
        <v>3.3</v>
      </c>
      <c r="BU18" s="12">
        <v>3.3</v>
      </c>
    </row>
    <row r="19" spans="1:73" ht="17.25" customHeight="1">
      <c r="A19" s="99" t="s">
        <v>117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7" t="s">
        <v>253</v>
      </c>
      <c r="M19" s="91" t="str">
        <f>IF('Skriv in'!$C$3=$U$2,W19,IF('Skriv in'!$C$3=$U$3,AD19,IF('Skriv in'!$C$3=$U$4,AK19,IF('Skriv in'!$C$3=$U$5,AR19,IF('Skriv in'!$C$3=$U$6,AY19,IF('Skriv in'!$C$3=$U$7,BF19,IF('Skriv in'!$C$3=$U$8,BM19,BT19)))))))</f>
        <v>AIRFAN</v>
      </c>
      <c r="N19" s="91" t="str">
        <f>IF('Skriv in'!$C$3=$U$2,X19,IF('Skriv in'!$C$3=$U$3,AE19,IF('Skriv in'!$C$3=$U$4,AL19,IF('Skriv in'!$C$3=$U$5,AS19,IF('Skriv in'!$C$3=$U$6,AZ19,IF('Skriv in'!$C$3=$U$7,BG19,IF('Skriv in'!$C$3=$U$8,BN19,BU19)))))))</f>
        <v>AIRFAN</v>
      </c>
      <c r="O19" s="91" t="str">
        <f>IF('Skriv in'!$C$3=$U$2,Y19,IF('Skriv in'!$C$3=$U$3,AF19,IF('Skriv in'!$C$3=$U$4,AM19,IF('Skriv in'!$C$3=$U$5,AT19,IF('Skriv in'!$C$3=$U$6,BA19,IF('Skriv in'!$C$3=$U$7,BH19,IF('Skriv in'!$C$3=$U$8,BO19,BV19)))))))</f>
        <v>AIRFAN</v>
      </c>
      <c r="P19" s="91" t="str">
        <f>IF('Skriv in'!$C$3=$U$2,Z19,IF('Skriv in'!$C$3=$U$3,AG19,IF('Skriv in'!$C$3=$U$4,AN19,IF('Skriv in'!$C$3=$U$5,AU19,IF('Skriv in'!$C$3=$U$6,BB19,IF('Skriv in'!$C$3=$U$7,BI19,IF('Skriv in'!$C$3=$U$8,BP19,BW19)))))))</f>
        <v>PUMPIS</v>
      </c>
      <c r="Q19" s="91">
        <f>IF('Skriv in'!$C$3=$U$2,AA19,IF('Skriv in'!$C$3=$U$3,AH19,IF('Skriv in'!$C$3=$U$4,AO19,IF('Skriv in'!$C$3=$U$5,AV19,IF('Skriv in'!$C$3=$U$6,BC19,IF('Skriv in'!$C$3=$U$7,BJ19,IF('Skriv in'!$C$3=$U$8,BQ19,BX19)))))))</f>
        <v>0</v>
      </c>
      <c r="R19" s="91">
        <f>IF('Skriv in'!$C$3=$U$2,AB19,IF('Skriv in'!$C$3=$U$3,AI19,IF('Skriv in'!$C$3=$U$4,AP19,IF('Skriv in'!$C$3=$U$5,AW19,IF('Skriv in'!$C$3=$U$6,BD19,IF('Skriv in'!$C$3=$U$7,BK19,IF('Skriv in'!$C$3=$U$8,BR19,BY19)))))))</f>
        <v>0</v>
      </c>
      <c r="S19" s="91">
        <f>IF('Skriv in'!$C$3=$U$2,AC19,IF('Skriv in'!$C$3=$U$3,AJ19,IF('Skriv in'!$C$3=$U$4,AQ19,IF('Skriv in'!$C$3=$U$5,AX19,IF('Skriv in'!$C$3=$U$6,BE19,IF('Skriv in'!$C$3=$U$7,BL19,IF('Skriv in'!$C$3=$U$8,BS19,BZ19)))))))</f>
        <v>0</v>
      </c>
      <c r="T19" s="7" t="s">
        <v>133</v>
      </c>
      <c r="U19" s="22"/>
      <c r="V19" s="11" t="s">
        <v>96</v>
      </c>
      <c r="W19" s="12" t="s">
        <v>97</v>
      </c>
      <c r="X19" s="12" t="s">
        <v>98</v>
      </c>
      <c r="Y19" s="12" t="s">
        <v>101</v>
      </c>
      <c r="Z19" s="12"/>
      <c r="AA19" s="12" t="s">
        <v>97</v>
      </c>
      <c r="AB19" s="12" t="s">
        <v>104</v>
      </c>
      <c r="AC19" s="12" t="s">
        <v>104</v>
      </c>
      <c r="AD19" s="12" t="s">
        <v>98</v>
      </c>
      <c r="AE19" s="12" t="s">
        <v>98</v>
      </c>
      <c r="AF19" s="12" t="s">
        <v>98</v>
      </c>
      <c r="AG19" s="12" t="s">
        <v>99</v>
      </c>
      <c r="AH19" s="12"/>
      <c r="AI19" s="12"/>
      <c r="AJ19" s="12"/>
      <c r="AK19" s="12" t="s">
        <v>98</v>
      </c>
      <c r="AL19" s="12" t="s">
        <v>97</v>
      </c>
      <c r="AM19" s="12"/>
      <c r="AN19" s="12"/>
      <c r="AO19" s="12"/>
      <c r="AP19" s="12"/>
      <c r="AQ19" s="12"/>
      <c r="BF19" s="12" t="s">
        <v>98</v>
      </c>
      <c r="BG19" s="12"/>
      <c r="BH19" s="12"/>
      <c r="BI19" s="12"/>
      <c r="BJ19" s="12"/>
      <c r="BK19" s="12"/>
      <c r="BL19" s="12"/>
      <c r="BM19" s="12" t="s">
        <v>98</v>
      </c>
      <c r="BN19" s="12" t="s">
        <v>98</v>
      </c>
      <c r="BO19" s="12" t="s">
        <v>100</v>
      </c>
      <c r="BP19" s="12" t="s">
        <v>101</v>
      </c>
      <c r="BQ19" s="12" t="s">
        <v>102</v>
      </c>
      <c r="BR19" s="12"/>
      <c r="BS19" s="12"/>
      <c r="BT19" s="12" t="s">
        <v>103</v>
      </c>
      <c r="BU19" s="12" t="s">
        <v>102</v>
      </c>
    </row>
    <row r="20" spans="1:73" ht="17.25" customHeight="1">
      <c r="A20" s="31" t="s">
        <v>7</v>
      </c>
      <c r="B20" s="32"/>
      <c r="C20" s="33"/>
      <c r="D20" s="127">
        <v>31</v>
      </c>
      <c r="E20" s="128"/>
      <c r="F20" s="127"/>
      <c r="G20" s="128"/>
      <c r="H20" s="127"/>
      <c r="I20" s="128"/>
      <c r="J20" s="127"/>
      <c r="K20" s="128"/>
      <c r="L20" s="7" t="s">
        <v>254</v>
      </c>
      <c r="M20" s="91" t="str">
        <f>IF('Skriv in'!$C$3=$U$2,W21,IF('Skriv in'!$C$3=$U$3,AD21,IF('Skriv in'!$C$3=$U$4,AK21,IF('Skriv in'!$C$3=$U$5,AR21,IF('Skriv in'!$C$3=$U$6,AY21,IF('Skriv in'!$C$3=$U$7,BF21,IF('Skriv in'!$C$3=$U$8,BM21,BT21)))))))</f>
        <v>Hardi LD02-110</v>
      </c>
      <c r="N20" s="91" t="str">
        <f>IF('Skriv in'!$C$3=$U$2,X21,IF('Skriv in'!$C$3=$U$3,AE21,IF('Skriv in'!$C$3=$U$4,AL21,IF('Skriv in'!$C$3=$U$5,AS21,IF('Skriv in'!$C$3=$U$6,AZ21,IF('Skriv in'!$C$3=$U$7,BG21,IF('Skriv in'!$C$3=$U$8,BN21,BU21)))))))</f>
        <v>Hardi LD02-110</v>
      </c>
      <c r="O20" s="91" t="str">
        <f>IF('Skriv in'!$C$3=$U$2,Y21,IF('Skriv in'!$C$3=$U$3,AF21,IF('Skriv in'!$C$3=$U$4,AM21,IF('Skriv in'!$C$3=$U$5,AT21,IF('Skriv in'!$C$3=$U$6,BA21,IF('Skriv in'!$C$3=$U$7,BH21,IF('Skriv in'!$C$3=$U$8,BO21,BV21)))))))</f>
        <v>Hardi LD 02-110</v>
      </c>
      <c r="P20" s="91" t="str">
        <f>IF('Skriv in'!$C$3=$U$2,Z21,IF('Skriv in'!$C$3=$U$3,AG21,IF('Skriv in'!$C$3=$U$4,AN21,IF('Skriv in'!$C$3=$U$5,AU21,IF('Skriv in'!$C$3=$U$6,BB21,IF('Skriv in'!$C$3=$U$7,BI21,IF('Skriv in'!$C$3=$U$8,BP21,BW21)))))))</f>
        <v>Hardi LD015-110</v>
      </c>
      <c r="Q20" s="91" t="str">
        <f>IF('Skriv in'!$C$3=$U$2,AA21,IF('Skriv in'!$C$3=$U$3,AH21,IF('Skriv in'!$C$3=$U$4,AO21,IF('Skriv in'!$C$3=$U$5,AV21,IF('Skriv in'!$C$3=$U$6,BC21,IF('Skriv in'!$C$3=$U$7,BJ21,IF('Skriv in'!$C$3=$U$8,BQ21,BX21)))))))</f>
        <v> </v>
      </c>
      <c r="R20" s="91">
        <f>IF('Skriv in'!$C$3=$U$2,AB21,IF('Skriv in'!$C$3=$U$3,AI21,IF('Skriv in'!$C$3=$U$4,AP21,IF('Skriv in'!$C$3=$U$5,AW21,IF('Skriv in'!$C$3=$U$6,BD21,IF('Skriv in'!$C$3=$U$7,BK21,IF('Skriv in'!$C$3=$U$8,BR21,BY21)))))))</f>
        <v>0</v>
      </c>
      <c r="S20" s="91">
        <f>IF('Skriv in'!$C$3=$U$2,AC21,IF('Skriv in'!$C$3=$U$3,AJ21,IF('Skriv in'!$C$3=$U$4,AQ21,IF('Skriv in'!$C$3=$U$5,AX21,IF('Skriv in'!$C$3=$U$6,BE21,IF('Skriv in'!$C$3=$U$7,BL21,IF('Skriv in'!$C$3=$U$8,BS21,BZ21)))))))</f>
        <v>0</v>
      </c>
      <c r="T20" s="7" t="s">
        <v>133</v>
      </c>
      <c r="U20" s="22"/>
      <c r="V20" s="11" t="s">
        <v>105</v>
      </c>
      <c r="W20" s="12"/>
      <c r="AA20" s="7" t="s">
        <v>106</v>
      </c>
      <c r="AB20" s="12"/>
      <c r="AC20" s="12"/>
      <c r="AK20" s="12" t="s">
        <v>107</v>
      </c>
      <c r="AL20" s="12"/>
      <c r="AM20" s="12"/>
      <c r="AN20" s="12"/>
      <c r="AO20" s="12"/>
      <c r="AP20" s="12"/>
      <c r="AQ20" s="12"/>
      <c r="BT20" s="12" t="s">
        <v>107</v>
      </c>
      <c r="BU20" s="12" t="s">
        <v>107</v>
      </c>
    </row>
    <row r="21" spans="1:73" ht="17.25" customHeight="1">
      <c r="A21" s="31" t="s">
        <v>8</v>
      </c>
      <c r="B21" s="32"/>
      <c r="C21" s="75" t="s">
        <v>9</v>
      </c>
      <c r="D21" s="96">
        <v>17</v>
      </c>
      <c r="E21" s="96">
        <v>90</v>
      </c>
      <c r="F21" s="96"/>
      <c r="G21" s="96"/>
      <c r="H21" s="96"/>
      <c r="I21" s="96"/>
      <c r="J21" s="96"/>
      <c r="K21" s="96"/>
      <c r="L21" s="26" t="s">
        <v>124</v>
      </c>
      <c r="U21" s="22"/>
      <c r="V21" s="11" t="s">
        <v>116</v>
      </c>
      <c r="W21" s="7" t="s">
        <v>316</v>
      </c>
      <c r="X21" s="7" t="s">
        <v>317</v>
      </c>
      <c r="Y21" s="7" t="s">
        <v>318</v>
      </c>
      <c r="AA21" s="7" t="s">
        <v>316</v>
      </c>
      <c r="AB21" s="7" t="s">
        <v>319</v>
      </c>
      <c r="AC21" s="7" t="s">
        <v>319</v>
      </c>
      <c r="AD21" s="7" t="str">
        <f>CONCATENATE(AD6," ",AD7)</f>
        <v>Hardi LD02-110</v>
      </c>
      <c r="AE21" s="7" t="str">
        <f>CONCATENATE(AE6," ",AE7)</f>
        <v>Hardi LD02-110</v>
      </c>
      <c r="AF21" s="7" t="str">
        <f>CONCATENATE(AF6," ",AF7)</f>
        <v>Hardi LD 02-110</v>
      </c>
      <c r="AG21" s="7" t="str">
        <f aca="true" t="shared" si="0" ref="AG21:BU21">CONCATENATE(AG6," ",AG7)</f>
        <v>Hardi LD015-110</v>
      </c>
      <c r="AH21" s="7" t="str">
        <f t="shared" si="0"/>
        <v> </v>
      </c>
      <c r="AK21" s="7" t="str">
        <f t="shared" si="0"/>
        <v>Hardi LD02-110</v>
      </c>
      <c r="AL21" s="7" t="str">
        <f t="shared" si="0"/>
        <v>Hardi LD025-110</v>
      </c>
      <c r="AM21" s="7" t="str">
        <f t="shared" si="0"/>
        <v> </v>
      </c>
      <c r="AN21" s="7" t="str">
        <f t="shared" si="0"/>
        <v> </v>
      </c>
      <c r="AO21" s="7" t="str">
        <f t="shared" si="0"/>
        <v> </v>
      </c>
      <c r="AR21" s="7" t="str">
        <f t="shared" si="0"/>
        <v> </v>
      </c>
      <c r="AS21" s="7" t="str">
        <f t="shared" si="0"/>
        <v> </v>
      </c>
      <c r="AT21" s="7" t="str">
        <f t="shared" si="0"/>
        <v> </v>
      </c>
      <c r="AU21" s="7" t="str">
        <f t="shared" si="0"/>
        <v> </v>
      </c>
      <c r="AV21" s="7" t="str">
        <f t="shared" si="0"/>
        <v> </v>
      </c>
      <c r="AY21" s="7" t="str">
        <f t="shared" si="0"/>
        <v>Hardi LD 02-110</v>
      </c>
      <c r="AZ21" s="7" t="str">
        <f t="shared" si="0"/>
        <v> </v>
      </c>
      <c r="BA21" s="7" t="str">
        <f t="shared" si="0"/>
        <v> </v>
      </c>
      <c r="BB21" s="7" t="str">
        <f t="shared" si="0"/>
        <v> </v>
      </c>
      <c r="BC21" s="7" t="str">
        <f t="shared" si="0"/>
        <v> </v>
      </c>
      <c r="BF21" s="7" t="str">
        <f t="shared" si="0"/>
        <v>Hardi LD015-110</v>
      </c>
      <c r="BG21" s="7" t="str">
        <f t="shared" si="0"/>
        <v> </v>
      </c>
      <c r="BH21" s="7" t="str">
        <f t="shared" si="0"/>
        <v> </v>
      </c>
      <c r="BI21" s="7" t="str">
        <f t="shared" si="0"/>
        <v> </v>
      </c>
      <c r="BJ21" s="7" t="str">
        <f t="shared" si="0"/>
        <v> </v>
      </c>
      <c r="BM21" s="7" t="str">
        <f t="shared" si="0"/>
        <v>Teejet DG 110-015VS</v>
      </c>
      <c r="BN21" s="7" t="str">
        <f t="shared" si="0"/>
        <v>Teejet DG 110-015VS</v>
      </c>
      <c r="BO21" s="7" t="str">
        <f t="shared" si="0"/>
        <v>Lurmark 11003 LD</v>
      </c>
      <c r="BP21" s="7" t="str">
        <f t="shared" si="0"/>
        <v>Lurmark LD-03</v>
      </c>
      <c r="BQ21" s="7" t="str">
        <f t="shared" si="0"/>
        <v>Hardi LD015-110</v>
      </c>
      <c r="BT21" s="7" t="str">
        <f t="shared" si="0"/>
        <v>Hardi ISO LD015-110</v>
      </c>
      <c r="BU21" s="7" t="str">
        <f t="shared" si="0"/>
        <v>Hardi ISO LD015-110</v>
      </c>
    </row>
    <row r="22" spans="1:21" ht="17.25" customHeight="1">
      <c r="A22" s="31" t="s">
        <v>10</v>
      </c>
      <c r="B22" s="32"/>
      <c r="C22" s="33"/>
      <c r="D22" s="129" t="s">
        <v>125</v>
      </c>
      <c r="E22" s="130"/>
      <c r="F22" s="129"/>
      <c r="G22" s="130"/>
      <c r="H22" s="129"/>
      <c r="I22" s="130"/>
      <c r="J22" s="129"/>
      <c r="K22" s="130"/>
      <c r="L22" s="26" t="s">
        <v>125</v>
      </c>
      <c r="M22" s="42"/>
      <c r="U22" s="22"/>
    </row>
    <row r="23" spans="1:80" ht="17.25" customHeight="1">
      <c r="A23" s="31" t="s">
        <v>11</v>
      </c>
      <c r="B23" s="32"/>
      <c r="C23" s="33"/>
      <c r="D23" s="129" t="s">
        <v>131</v>
      </c>
      <c r="E23" s="130"/>
      <c r="F23" s="129"/>
      <c r="G23" s="130"/>
      <c r="H23" s="129"/>
      <c r="I23" s="130"/>
      <c r="J23" s="129"/>
      <c r="K23" s="130"/>
      <c r="L23" s="26" t="s">
        <v>126</v>
      </c>
      <c r="M23" s="42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14</v>
      </c>
      <c r="X23" s="25" t="s">
        <v>30</v>
      </c>
      <c r="Y23" s="25" t="s">
        <v>31</v>
      </c>
      <c r="Z23" s="25"/>
      <c r="AA23" s="25" t="s">
        <v>32</v>
      </c>
      <c r="AB23" s="25" t="s">
        <v>320</v>
      </c>
      <c r="AC23" s="25" t="s">
        <v>321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" customFormat="1" ht="17.25" customHeight="1">
      <c r="A24" s="31" t="s">
        <v>149</v>
      </c>
      <c r="B24" s="32"/>
      <c r="C24" s="33"/>
      <c r="D24" s="127" t="s">
        <v>344</v>
      </c>
      <c r="E24" s="128"/>
      <c r="F24" s="127"/>
      <c r="G24" s="128"/>
      <c r="H24" s="127"/>
      <c r="I24" s="128"/>
      <c r="J24" s="127"/>
      <c r="K24" s="128"/>
      <c r="L24" s="43"/>
      <c r="M24" s="26"/>
      <c r="N24" s="26"/>
      <c r="O24" s="26"/>
      <c r="P24" s="26"/>
      <c r="Q24" s="26"/>
      <c r="R24" s="26"/>
      <c r="S24" s="26"/>
      <c r="T24" s="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6" customFormat="1" ht="17.25" customHeight="1">
      <c r="A25" s="31" t="s">
        <v>12</v>
      </c>
      <c r="B25" s="32"/>
      <c r="C25" s="33"/>
      <c r="D25" s="127"/>
      <c r="E25" s="128"/>
      <c r="F25" s="127"/>
      <c r="G25" s="128"/>
      <c r="H25" s="127"/>
      <c r="I25" s="128"/>
      <c r="J25" s="127"/>
      <c r="K25" s="128"/>
      <c r="M25" s="26"/>
      <c r="N25" s="26"/>
      <c r="O25" s="26"/>
      <c r="P25" s="26"/>
      <c r="Q25" s="26"/>
      <c r="R25" s="26"/>
      <c r="S25" s="26"/>
      <c r="T25" s="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90" s="6" customFormat="1" ht="12.75" customHeight="1">
      <c r="A26" s="41"/>
      <c r="B26" s="41"/>
      <c r="C26" s="24"/>
      <c r="D26" s="28"/>
      <c r="E26" s="28"/>
      <c r="F26" s="28"/>
      <c r="G26" s="28"/>
      <c r="H26" s="28"/>
      <c r="I26" s="28"/>
      <c r="J26" s="28"/>
      <c r="K26" s="28"/>
      <c r="M26" s="40" t="s">
        <v>106</v>
      </c>
      <c r="N26" s="4" t="s">
        <v>106</v>
      </c>
      <c r="O26" s="26"/>
      <c r="P26" s="26"/>
      <c r="Q26" s="26"/>
      <c r="R26" s="26"/>
      <c r="S26" s="26"/>
      <c r="T26" s="2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s="2" customFormat="1" ht="11.25" customHeight="1">
      <c r="A27" s="94"/>
      <c r="B27" s="94"/>
      <c r="C27" s="15"/>
      <c r="D27" s="95" t="s">
        <v>326</v>
      </c>
      <c r="E27" s="15"/>
      <c r="F27" s="15"/>
      <c r="G27" s="15"/>
      <c r="H27" s="15"/>
      <c r="I27" s="15"/>
      <c r="J27" s="15"/>
      <c r="K27" s="15"/>
      <c r="M27" s="15" t="s">
        <v>291</v>
      </c>
      <c r="N27" s="2" t="s">
        <v>266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2" customFormat="1" ht="11.25" customHeight="1">
      <c r="A28" s="94"/>
      <c r="B28" s="94"/>
      <c r="C28" s="15"/>
      <c r="D28" s="146">
        <v>1</v>
      </c>
      <c r="E28" s="146"/>
      <c r="F28" s="146">
        <v>2</v>
      </c>
      <c r="G28" s="146"/>
      <c r="H28" s="146">
        <v>3</v>
      </c>
      <c r="I28" s="146"/>
      <c r="J28" s="146">
        <v>4</v>
      </c>
      <c r="K28" s="146"/>
      <c r="M28" s="2" t="s">
        <v>293</v>
      </c>
      <c r="N28" s="2" t="s">
        <v>279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2" customFormat="1" ht="11.25" customHeight="1">
      <c r="A29" s="94"/>
      <c r="B29" s="94"/>
      <c r="C29" s="50" t="s">
        <v>322</v>
      </c>
      <c r="D29" s="147" t="str">
        <f>D7</f>
        <v>X Välj spruta</v>
      </c>
      <c r="E29" s="148"/>
      <c r="F29" s="149" t="str">
        <f>F7</f>
        <v>X Välj spruta</v>
      </c>
      <c r="G29" s="148"/>
      <c r="H29" s="149" t="str">
        <f>H7</f>
        <v>X Välj spruta</v>
      </c>
      <c r="I29" s="148"/>
      <c r="J29" s="149" t="str">
        <f>J7</f>
        <v>X Välj spruta</v>
      </c>
      <c r="K29" s="148"/>
      <c r="M29" s="15" t="s">
        <v>292</v>
      </c>
      <c r="N29" s="2" t="s">
        <v>267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2" customFormat="1" ht="11.25" customHeight="1">
      <c r="A30" s="94"/>
      <c r="B30" s="94"/>
      <c r="C30" s="50" t="s">
        <v>0</v>
      </c>
      <c r="D30" s="150" t="str">
        <f>HLOOKUP(D$7,$M$2:$T$20,2)</f>
        <v> </v>
      </c>
      <c r="E30" s="151"/>
      <c r="F30" s="150" t="str">
        <f>HLOOKUP(F$7,$M$2:$T$20,2)</f>
        <v> </v>
      </c>
      <c r="G30" s="151"/>
      <c r="H30" s="150" t="str">
        <f>HLOOKUP(H$7,$M$2:$T$20,2)</f>
        <v> </v>
      </c>
      <c r="I30" s="151"/>
      <c r="J30" s="150" t="str">
        <f>HLOOKUP(J$7,$M$2:$T$20,2)</f>
        <v> </v>
      </c>
      <c r="K30" s="151"/>
      <c r="L30" s="15"/>
      <c r="M30" s="15" t="s">
        <v>294</v>
      </c>
      <c r="N30" s="2" t="s">
        <v>278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2" customFormat="1" ht="11.25">
      <c r="A31" s="94"/>
      <c r="B31" s="94"/>
      <c r="C31" s="50" t="s">
        <v>47</v>
      </c>
      <c r="D31" s="150" t="str">
        <f>HLOOKUP(D$7,$M$2:$T$20,3)</f>
        <v> </v>
      </c>
      <c r="E31" s="151"/>
      <c r="F31" s="150" t="str">
        <f>HLOOKUP(F$7,$M$2:$T$20,3)</f>
        <v> </v>
      </c>
      <c r="G31" s="151"/>
      <c r="H31" s="150" t="str">
        <f>HLOOKUP(H$7,$M$2:$T$20,3)</f>
        <v> </v>
      </c>
      <c r="I31" s="151"/>
      <c r="J31" s="150" t="str">
        <f>HLOOKUP(J$7,$M$2:$T$20,3)</f>
        <v> </v>
      </c>
      <c r="K31" s="151"/>
      <c r="L31" s="15"/>
      <c r="M31" s="15" t="s">
        <v>295</v>
      </c>
      <c r="N31" s="2" t="s">
        <v>269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2" customFormat="1" ht="11.25">
      <c r="A32" s="94"/>
      <c r="B32" s="94"/>
      <c r="C32" s="15" t="s">
        <v>57</v>
      </c>
      <c r="D32" s="150" t="str">
        <f>HLOOKUP(D$7,$M$2:$T$20,4)</f>
        <v> </v>
      </c>
      <c r="E32" s="151"/>
      <c r="F32" s="150" t="str">
        <f>HLOOKUP(F$7,$M$2:$T$20,4)</f>
        <v> </v>
      </c>
      <c r="G32" s="151"/>
      <c r="H32" s="150" t="str">
        <f>HLOOKUP(H$7,$M$2:$T$20,4)</f>
        <v> </v>
      </c>
      <c r="I32" s="151"/>
      <c r="J32" s="150" t="str">
        <f>HLOOKUP(J$7,$M$2:$T$20,4)</f>
        <v> </v>
      </c>
      <c r="K32" s="151"/>
      <c r="L32" s="15"/>
      <c r="M32" s="15" t="s">
        <v>296</v>
      </c>
      <c r="N32" s="2" t="s">
        <v>268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2" customFormat="1" ht="11.25">
      <c r="A33" s="94"/>
      <c r="B33" s="94"/>
      <c r="C33" s="101" t="s">
        <v>58</v>
      </c>
      <c r="D33" s="150" t="str">
        <f>HLOOKUP(D$7,$M$2:$T$20,5)</f>
        <v> </v>
      </c>
      <c r="E33" s="151"/>
      <c r="F33" s="150" t="str">
        <f>HLOOKUP(F$7,$M$2:$T$20,5)</f>
        <v> </v>
      </c>
      <c r="G33" s="151"/>
      <c r="H33" s="150" t="str">
        <f>HLOOKUP(H$7,$M$2:$T$20,5)</f>
        <v> </v>
      </c>
      <c r="I33" s="151"/>
      <c r="J33" s="150" t="str">
        <f>HLOOKUP(J$7,$M$2:$T$20,5)</f>
        <v> </v>
      </c>
      <c r="K33" s="151"/>
      <c r="L33" s="15"/>
      <c r="M33" s="15" t="s">
        <v>297</v>
      </c>
      <c r="N33" s="2" t="s">
        <v>270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2" customFormat="1" ht="11.25">
      <c r="A34" s="94"/>
      <c r="B34" s="94"/>
      <c r="C34" s="15" t="s">
        <v>64</v>
      </c>
      <c r="D34" s="150" t="str">
        <f>HLOOKUP(D$7,$M$2:$T$20,6)</f>
        <v> </v>
      </c>
      <c r="E34" s="151"/>
      <c r="F34" s="150" t="str">
        <f>HLOOKUP(F$7,$M$2:$T$20,6)</f>
        <v> </v>
      </c>
      <c r="G34" s="151"/>
      <c r="H34" s="150" t="str">
        <f>HLOOKUP(H$7,$M$2:$T$20,6)</f>
        <v> </v>
      </c>
      <c r="I34" s="151"/>
      <c r="J34" s="150" t="str">
        <f>HLOOKUP(J$7,$M$2:$T$20,6)</f>
        <v> </v>
      </c>
      <c r="K34" s="151"/>
      <c r="L34" s="15"/>
      <c r="M34" s="15" t="s">
        <v>273</v>
      </c>
      <c r="N34" s="2" t="s">
        <v>273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2" customFormat="1" ht="11.25">
      <c r="A35" s="94"/>
      <c r="B35" s="94"/>
      <c r="C35" s="15" t="s">
        <v>325</v>
      </c>
      <c r="D35" s="150" t="str">
        <f>HLOOKUP(D$7,$M$2:$T$20,7)</f>
        <v> </v>
      </c>
      <c r="E35" s="151"/>
      <c r="F35" s="150" t="str">
        <f>HLOOKUP(F$7,$M$2:$T$20,7)</f>
        <v> </v>
      </c>
      <c r="G35" s="151"/>
      <c r="H35" s="150" t="str">
        <f>HLOOKUP(H$7,$M$2:$T$20,7)</f>
        <v> </v>
      </c>
      <c r="I35" s="151"/>
      <c r="J35" s="150" t="str">
        <f>HLOOKUP(J$7,$M$2:$T$20,7)</f>
        <v> </v>
      </c>
      <c r="K35" s="151"/>
      <c r="L35" s="15"/>
      <c r="M35" s="15" t="s">
        <v>300</v>
      </c>
      <c r="N35" s="2" t="s">
        <v>271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2" customFormat="1" ht="11.25">
      <c r="A36" s="94"/>
      <c r="B36" s="94"/>
      <c r="C36" s="15" t="s">
        <v>324</v>
      </c>
      <c r="D36" s="150" t="str">
        <f>HLOOKUP(D$7,$M$2:$T$20,8)</f>
        <v> </v>
      </c>
      <c r="E36" s="151"/>
      <c r="F36" s="150" t="str">
        <f>HLOOKUP(F$7,$M$2:$T$20,8)</f>
        <v> </v>
      </c>
      <c r="G36" s="151"/>
      <c r="H36" s="150" t="str">
        <f>HLOOKUP(H$7,$M$2:$T$20,8)</f>
        <v> </v>
      </c>
      <c r="I36" s="151"/>
      <c r="J36" s="150" t="str">
        <f>HLOOKUP(J$7,$M$2:$T$20,8)</f>
        <v> </v>
      </c>
      <c r="K36" s="151"/>
      <c r="L36" s="15"/>
      <c r="M36" s="15" t="s">
        <v>299</v>
      </c>
      <c r="N36" s="2" t="s">
        <v>274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2" customFormat="1" ht="11.25">
      <c r="A37" s="94"/>
      <c r="B37" s="94"/>
      <c r="C37" s="15" t="s">
        <v>75</v>
      </c>
      <c r="D37" s="150" t="str">
        <f>HLOOKUP(D$7,$M$2:$T$20,9)</f>
        <v> </v>
      </c>
      <c r="E37" s="151"/>
      <c r="F37" s="150" t="str">
        <f>HLOOKUP(F$7,$M$2:$T$20,9)</f>
        <v> </v>
      </c>
      <c r="G37" s="151"/>
      <c r="H37" s="150" t="str">
        <f>HLOOKUP(H$7,$M$2:$T$20,9)</f>
        <v> </v>
      </c>
      <c r="I37" s="151"/>
      <c r="J37" s="150" t="str">
        <f>HLOOKUP(J$7,$M$2:$T$20,9)</f>
        <v> </v>
      </c>
      <c r="K37" s="151"/>
      <c r="L37" s="15"/>
      <c r="M37" s="15" t="s">
        <v>298</v>
      </c>
      <c r="N37" s="2" t="s">
        <v>272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2" customFormat="1" ht="11.25">
      <c r="A38" s="94"/>
      <c r="B38" s="94"/>
      <c r="C38" s="15" t="s">
        <v>76</v>
      </c>
      <c r="D38" s="150" t="str">
        <f>HLOOKUP(D$7,$M$2:$T$20,10)</f>
        <v> </v>
      </c>
      <c r="E38" s="151"/>
      <c r="F38" s="150" t="str">
        <f>HLOOKUP(F$7,$M$2:$T$20,10)</f>
        <v> </v>
      </c>
      <c r="G38" s="151"/>
      <c r="H38" s="150" t="str">
        <f>HLOOKUP(H$7,$M$2:$T$20,10)</f>
        <v> </v>
      </c>
      <c r="I38" s="151"/>
      <c r="J38" s="150" t="str">
        <f>HLOOKUP(J$7,$M$2:$T$20,10)</f>
        <v> </v>
      </c>
      <c r="K38" s="151"/>
      <c r="L38" s="15"/>
      <c r="M38" s="15" t="s">
        <v>301</v>
      </c>
      <c r="N38" s="2" t="s">
        <v>275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2" customFormat="1" ht="11.25">
      <c r="A39" s="94"/>
      <c r="B39" s="94"/>
      <c r="C39" s="15" t="s">
        <v>77</v>
      </c>
      <c r="D39" s="150" t="str">
        <f>HLOOKUP(D$7,$M$2:$T$20,11)</f>
        <v> </v>
      </c>
      <c r="E39" s="151"/>
      <c r="F39" s="150" t="str">
        <f>HLOOKUP(F$7,$M$2:$T$20,11)</f>
        <v> </v>
      </c>
      <c r="G39" s="151"/>
      <c r="H39" s="150" t="str">
        <f>HLOOKUP(H$7,$M$2:$T$20,11)</f>
        <v> </v>
      </c>
      <c r="I39" s="151"/>
      <c r="J39" s="150" t="str">
        <f>HLOOKUP(J$7,$M$2:$T$20,11)</f>
        <v> </v>
      </c>
      <c r="K39" s="151"/>
      <c r="L39" s="15"/>
      <c r="M39" s="15" t="s">
        <v>302</v>
      </c>
      <c r="N39" s="2" t="s">
        <v>276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2" customFormat="1" ht="11.25">
      <c r="A40" s="94"/>
      <c r="B40" s="94"/>
      <c r="C40" s="15" t="s">
        <v>89</v>
      </c>
      <c r="D40" s="150" t="str">
        <f>HLOOKUP(D$7,$M$2:$T$20,12)</f>
        <v> </v>
      </c>
      <c r="E40" s="151"/>
      <c r="F40" s="150" t="str">
        <f>HLOOKUP(F$7,$M$2:$T$20,12)</f>
        <v> </v>
      </c>
      <c r="G40" s="151"/>
      <c r="H40" s="150" t="str">
        <f>HLOOKUP(H$7,$M$2:$T$20,12)</f>
        <v> </v>
      </c>
      <c r="I40" s="151"/>
      <c r="J40" s="150" t="str">
        <f>HLOOKUP(J$7,$M$2:$T$20,12)</f>
        <v> </v>
      </c>
      <c r="K40" s="151"/>
      <c r="L40" s="15"/>
      <c r="M40" s="15" t="s">
        <v>303</v>
      </c>
      <c r="N40" s="2" t="s">
        <v>277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2" customFormat="1" ht="11.25">
      <c r="A41" s="94"/>
      <c r="B41" s="94"/>
      <c r="C41" s="15" t="s">
        <v>90</v>
      </c>
      <c r="D41" s="150" t="str">
        <f>HLOOKUP(D$7,$M$2:$T$20,13)</f>
        <v> </v>
      </c>
      <c r="E41" s="151"/>
      <c r="F41" s="150" t="str">
        <f>HLOOKUP(F$7,$M$2:$T$20,13)</f>
        <v> </v>
      </c>
      <c r="G41" s="151"/>
      <c r="H41" s="150" t="str">
        <f>HLOOKUP(H$7,$M$2:$T$20,13)</f>
        <v> </v>
      </c>
      <c r="I41" s="151"/>
      <c r="J41" s="150" t="str">
        <f>HLOOKUP(J$7,$M$2:$T$20,13)</f>
        <v> </v>
      </c>
      <c r="K41" s="151"/>
      <c r="L41" s="15"/>
      <c r="M41" s="15" t="s">
        <v>304</v>
      </c>
      <c r="N41" s="2" t="s">
        <v>276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2" customFormat="1" ht="11.25">
      <c r="A42" s="94"/>
      <c r="B42" s="94"/>
      <c r="C42" s="15" t="s">
        <v>91</v>
      </c>
      <c r="D42" s="150" t="str">
        <f>HLOOKUP(D$7,$M$2:$T$20,14)</f>
        <v> </v>
      </c>
      <c r="E42" s="151"/>
      <c r="F42" s="150" t="str">
        <f>HLOOKUP(F$7,$M$2:$T$20,14)</f>
        <v> </v>
      </c>
      <c r="G42" s="151"/>
      <c r="H42" s="150" t="str">
        <f>HLOOKUP(H$7,$M$2:$T$20,14)</f>
        <v> </v>
      </c>
      <c r="I42" s="151"/>
      <c r="J42" s="150" t="str">
        <f>HLOOKUP(J$7,$M$2:$T$20,14)</f>
        <v> </v>
      </c>
      <c r="K42" s="15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2" customFormat="1" ht="11.25">
      <c r="A43" s="94"/>
      <c r="B43" s="94"/>
      <c r="C43" s="15" t="s">
        <v>92</v>
      </c>
      <c r="D43" s="150" t="str">
        <f>HLOOKUP(D$7,$M$2:$T$20,15)</f>
        <v> </v>
      </c>
      <c r="E43" s="151"/>
      <c r="F43" s="150" t="str">
        <f>HLOOKUP(F$7,$M$2:$T$20,15)</f>
        <v> </v>
      </c>
      <c r="G43" s="151"/>
      <c r="H43" s="150" t="str">
        <f>HLOOKUP(H$7,$M$2:$T$20,15)</f>
        <v> </v>
      </c>
      <c r="I43" s="151"/>
      <c r="J43" s="150" t="str">
        <f>HLOOKUP(J$7,$M$2:$T$20,15)</f>
        <v> </v>
      </c>
      <c r="K43" s="15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2" customFormat="1" ht="11.25">
      <c r="A44" s="94"/>
      <c r="B44" s="94"/>
      <c r="C44" s="15" t="s">
        <v>94</v>
      </c>
      <c r="D44" s="150" t="str">
        <f>HLOOKUP(D$7,$M$2:$T$20,16)</f>
        <v> </v>
      </c>
      <c r="E44" s="151"/>
      <c r="F44" s="150" t="str">
        <f>HLOOKUP(F$7,$M$2:$T$20,16)</f>
        <v> </v>
      </c>
      <c r="G44" s="151"/>
      <c r="H44" s="150" t="str">
        <f>HLOOKUP(H$7,$M$2:$T$20,16)</f>
        <v> </v>
      </c>
      <c r="I44" s="151"/>
      <c r="J44" s="150" t="str">
        <f>HLOOKUP(J$7,$M$2:$T$20,16)</f>
        <v> </v>
      </c>
      <c r="K44" s="15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2" customFormat="1" ht="11.25">
      <c r="A45" s="94"/>
      <c r="B45" s="94"/>
      <c r="C45" s="15" t="s">
        <v>95</v>
      </c>
      <c r="D45" s="150" t="str">
        <f>HLOOKUP(D$7,$M$2:$T$20,17)</f>
        <v> </v>
      </c>
      <c r="E45" s="151"/>
      <c r="F45" s="150" t="str">
        <f>HLOOKUP(F$7,$M$2:$T$20,17)</f>
        <v> </v>
      </c>
      <c r="G45" s="151"/>
      <c r="H45" s="150" t="str">
        <f>HLOOKUP(H$7,$M$2:$T$20,17)</f>
        <v> </v>
      </c>
      <c r="I45" s="151"/>
      <c r="J45" s="150" t="str">
        <f>HLOOKUP(J$7,$M$2:$T$20,17)</f>
        <v> </v>
      </c>
      <c r="K45" s="15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2" customFormat="1" ht="11.25">
      <c r="A46" s="94"/>
      <c r="B46" s="94"/>
      <c r="C46" s="15" t="s">
        <v>96</v>
      </c>
      <c r="D46" s="150" t="str">
        <f>HLOOKUP(D$7,$M$2:$T$20,18)</f>
        <v> </v>
      </c>
      <c r="E46" s="151"/>
      <c r="F46" s="150" t="str">
        <f>HLOOKUP(F$7,$M$2:$T$20,18)</f>
        <v> </v>
      </c>
      <c r="G46" s="151"/>
      <c r="H46" s="150" t="str">
        <f>HLOOKUP(H$7,$M$2:$T$20,18)</f>
        <v> </v>
      </c>
      <c r="I46" s="151"/>
      <c r="J46" s="150" t="str">
        <f>HLOOKUP(J$7,$M$2:$T$20,18)</f>
        <v> </v>
      </c>
      <c r="K46" s="15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2" customFormat="1" ht="11.25">
      <c r="A47" s="94"/>
      <c r="B47" s="94"/>
      <c r="C47" s="15" t="s">
        <v>323</v>
      </c>
      <c r="D47" s="150" t="str">
        <f>HLOOKUP(D$7,$M$2:$T$20,19)</f>
        <v> </v>
      </c>
      <c r="E47" s="151"/>
      <c r="F47" s="150" t="str">
        <f>HLOOKUP(F$7,$M$2:$T$20,19)</f>
        <v> </v>
      </c>
      <c r="G47" s="151"/>
      <c r="H47" s="150" t="str">
        <f>HLOOKUP(H$7,$M$2:$T$20,19)</f>
        <v> </v>
      </c>
      <c r="I47" s="151"/>
      <c r="J47" s="150" t="str">
        <f>HLOOKUP(J$7,$M$2:$T$20,19)</f>
        <v> </v>
      </c>
      <c r="K47" s="15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1:90" ht="16.5"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21:90" ht="16.5"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D49" s="72"/>
      <c r="CE49" s="72"/>
      <c r="CF49" s="72"/>
      <c r="CG49" s="72"/>
      <c r="CH49" s="72"/>
      <c r="CI49" s="72"/>
      <c r="CJ49" s="72"/>
      <c r="CK49" s="72"/>
      <c r="CL49" s="72"/>
    </row>
    <row r="50" spans="21:90" ht="16.5"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21:90" ht="16.5"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D51" s="72"/>
      <c r="CE51" s="72"/>
      <c r="CF51" s="72"/>
      <c r="CG51" s="72"/>
      <c r="CH51" s="72"/>
      <c r="CI51" s="72"/>
      <c r="CJ51" s="72"/>
      <c r="CK51" s="72"/>
      <c r="CL51" s="72"/>
    </row>
    <row r="52" spans="21:90" ht="16.5"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D52" s="72"/>
      <c r="CE52" s="72"/>
      <c r="CF52" s="72"/>
      <c r="CG52" s="72"/>
      <c r="CH52" s="72"/>
      <c r="CI52" s="72"/>
      <c r="CJ52" s="72"/>
      <c r="CK52" s="72"/>
      <c r="CL52" s="72"/>
    </row>
    <row r="53" spans="21:90" ht="16.5"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21:90" ht="16.5"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D54" s="72"/>
      <c r="CE54" s="72"/>
      <c r="CF54" s="72"/>
      <c r="CG54" s="72"/>
      <c r="CH54" s="72"/>
      <c r="CI54" s="72"/>
      <c r="CJ54" s="72"/>
      <c r="CK54" s="72"/>
      <c r="CL54" s="72"/>
    </row>
    <row r="55" spans="21:90" ht="16.5"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D55" s="72"/>
      <c r="CE55" s="72"/>
      <c r="CF55" s="72"/>
      <c r="CG55" s="72"/>
      <c r="CH55" s="72"/>
      <c r="CI55" s="72"/>
      <c r="CJ55" s="72"/>
      <c r="CK55" s="72"/>
      <c r="CL55" s="72"/>
    </row>
    <row r="56" spans="21:90" ht="16.5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21:90" ht="16.5"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1:90" ht="16.5"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21:90" ht="16.5"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D59" s="15"/>
      <c r="CE59" s="15"/>
      <c r="CF59" s="15"/>
      <c r="CG59" s="15"/>
      <c r="CH59" s="15"/>
      <c r="CI59" s="15"/>
      <c r="CJ59" s="15"/>
      <c r="CK59" s="15"/>
      <c r="CL59" s="15"/>
    </row>
    <row r="60" spans="21:90" ht="16.5"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D60" s="15"/>
      <c r="CE60" s="15"/>
      <c r="CF60" s="15"/>
      <c r="CG60" s="15"/>
      <c r="CH60" s="15"/>
      <c r="CI60" s="15"/>
      <c r="CJ60" s="15"/>
      <c r="CK60" s="15"/>
      <c r="CL60" s="15"/>
    </row>
    <row r="61" spans="21:90" ht="16.5"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D61" s="15"/>
      <c r="CE61" s="15"/>
      <c r="CF61" s="15"/>
      <c r="CG61" s="15"/>
      <c r="CH61" s="15"/>
      <c r="CI61" s="15"/>
      <c r="CJ61" s="15"/>
      <c r="CK61" s="15"/>
      <c r="CL61" s="15"/>
    </row>
    <row r="62" spans="21:90" ht="16.5"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D62" s="15"/>
      <c r="CE62" s="15"/>
      <c r="CF62" s="15"/>
      <c r="CG62" s="15"/>
      <c r="CH62" s="15"/>
      <c r="CI62" s="15"/>
      <c r="CJ62" s="15"/>
      <c r="CK62" s="15"/>
      <c r="CL62" s="15"/>
    </row>
    <row r="63" spans="21:90" ht="16.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D63" s="15"/>
      <c r="CE63" s="15"/>
      <c r="CF63" s="15"/>
      <c r="CG63" s="15"/>
      <c r="CH63" s="15"/>
      <c r="CI63" s="15"/>
      <c r="CJ63" s="15"/>
      <c r="CK63" s="15"/>
      <c r="CL63" s="15"/>
    </row>
    <row r="64" spans="21:90" ht="16.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D64" s="15"/>
      <c r="CE64" s="15"/>
      <c r="CF64" s="15"/>
      <c r="CG64" s="15"/>
      <c r="CH64" s="15"/>
      <c r="CI64" s="15"/>
      <c r="CJ64" s="15"/>
      <c r="CK64" s="15"/>
      <c r="CL64" s="15"/>
    </row>
    <row r="65" spans="21:90" ht="16.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D65" s="15"/>
      <c r="CE65" s="15"/>
      <c r="CF65" s="15"/>
      <c r="CG65" s="15"/>
      <c r="CH65" s="15"/>
      <c r="CI65" s="15"/>
      <c r="CJ65" s="15"/>
      <c r="CK65" s="15"/>
      <c r="CL65" s="15"/>
    </row>
    <row r="66" spans="21:90" ht="16.5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D66" s="15"/>
      <c r="CE66" s="15"/>
      <c r="CF66" s="15"/>
      <c r="CG66" s="15"/>
      <c r="CH66" s="15"/>
      <c r="CI66" s="15"/>
      <c r="CJ66" s="15"/>
      <c r="CK66" s="15"/>
      <c r="CL66" s="15"/>
    </row>
    <row r="67" spans="21:90" ht="16.5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D67" s="15"/>
      <c r="CE67" s="15"/>
      <c r="CF67" s="15"/>
      <c r="CG67" s="15"/>
      <c r="CH67" s="15"/>
      <c r="CI67" s="15"/>
      <c r="CJ67" s="15"/>
      <c r="CK67" s="15"/>
      <c r="CL67" s="15"/>
    </row>
    <row r="68" spans="21:90" ht="16.5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D68" s="15"/>
      <c r="CE68" s="15"/>
      <c r="CF68" s="15"/>
      <c r="CG68" s="15"/>
      <c r="CH68" s="15"/>
      <c r="CI68" s="15"/>
      <c r="CJ68" s="15"/>
      <c r="CK68" s="15"/>
      <c r="CL68" s="15"/>
    </row>
    <row r="69" spans="21:90" ht="16.5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21:90" ht="16.5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21:90" ht="16.5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21:90" ht="16.5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21:90" ht="16.5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21:90" ht="16.5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21:90" ht="16.5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21:90" ht="16.5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D76" s="15"/>
      <c r="CE76" s="15"/>
      <c r="CF76" s="15"/>
      <c r="CG76" s="15"/>
      <c r="CH76" s="15"/>
      <c r="CI76" s="15"/>
      <c r="CJ76" s="15"/>
      <c r="CK76" s="15"/>
      <c r="CL76" s="15"/>
    </row>
  </sheetData>
  <sheetProtection/>
  <mergeCells count="145">
    <mergeCell ref="D1:K1"/>
    <mergeCell ref="D47:E47"/>
    <mergeCell ref="F47:G47"/>
    <mergeCell ref="H47:I47"/>
    <mergeCell ref="J47:K47"/>
    <mergeCell ref="D46:E46"/>
    <mergeCell ref="F46:G46"/>
    <mergeCell ref="H46:I46"/>
    <mergeCell ref="J46:K46"/>
    <mergeCell ref="D45:E45"/>
    <mergeCell ref="F45:G45"/>
    <mergeCell ref="H45:I45"/>
    <mergeCell ref="J45:K45"/>
    <mergeCell ref="D44:E44"/>
    <mergeCell ref="F44:G44"/>
    <mergeCell ref="H44:I44"/>
    <mergeCell ref="J44:K44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28:G28"/>
    <mergeCell ref="H28:I28"/>
    <mergeCell ref="J28:K28"/>
    <mergeCell ref="D29:E29"/>
    <mergeCell ref="F29:G29"/>
    <mergeCell ref="H29:I29"/>
    <mergeCell ref="J29:K29"/>
    <mergeCell ref="D3:E3"/>
    <mergeCell ref="D5:E5"/>
    <mergeCell ref="D6:E6"/>
    <mergeCell ref="D8:E8"/>
    <mergeCell ref="D7:E7"/>
    <mergeCell ref="D28:E28"/>
    <mergeCell ref="D23:E23"/>
    <mergeCell ref="D20:E20"/>
    <mergeCell ref="D24:E24"/>
    <mergeCell ref="D25:E25"/>
    <mergeCell ref="J3:K3"/>
    <mergeCell ref="J5:K5"/>
    <mergeCell ref="D9:E9"/>
    <mergeCell ref="D16:E16"/>
    <mergeCell ref="H7:I7"/>
    <mergeCell ref="J7:K7"/>
    <mergeCell ref="F7:G7"/>
    <mergeCell ref="H3:I3"/>
    <mergeCell ref="F3:G3"/>
    <mergeCell ref="F5:G5"/>
    <mergeCell ref="D22:E22"/>
    <mergeCell ref="J8:K8"/>
    <mergeCell ref="F8:G8"/>
    <mergeCell ref="F23:G23"/>
    <mergeCell ref="H24:I24"/>
    <mergeCell ref="H25:I25"/>
    <mergeCell ref="J25:K25"/>
    <mergeCell ref="H20:I20"/>
    <mergeCell ref="D14:E14"/>
    <mergeCell ref="F15:G15"/>
    <mergeCell ref="F6:G6"/>
    <mergeCell ref="J14:K14"/>
    <mergeCell ref="J6:K6"/>
    <mergeCell ref="H8:I8"/>
    <mergeCell ref="J9:K9"/>
    <mergeCell ref="H5:I5"/>
    <mergeCell ref="H6:I6"/>
    <mergeCell ref="F14:G14"/>
    <mergeCell ref="H14:I14"/>
    <mergeCell ref="F9:G9"/>
    <mergeCell ref="H9:I9"/>
    <mergeCell ref="J18:K18"/>
    <mergeCell ref="D17:E17"/>
    <mergeCell ref="D18:E18"/>
    <mergeCell ref="F18:G18"/>
    <mergeCell ref="F16:G16"/>
    <mergeCell ref="D15:E15"/>
    <mergeCell ref="J24:K24"/>
    <mergeCell ref="H15:I15"/>
    <mergeCell ref="H16:I16"/>
    <mergeCell ref="H17:I17"/>
    <mergeCell ref="J20:K20"/>
    <mergeCell ref="J22:K22"/>
    <mergeCell ref="J23:K23"/>
    <mergeCell ref="J15:K15"/>
    <mergeCell ref="J16:K16"/>
    <mergeCell ref="J17:K17"/>
    <mergeCell ref="F25:G25"/>
    <mergeCell ref="H18:I18"/>
    <mergeCell ref="H22:I22"/>
    <mergeCell ref="F22:G22"/>
    <mergeCell ref="F24:G24"/>
    <mergeCell ref="F17:G17"/>
    <mergeCell ref="F20:G20"/>
    <mergeCell ref="H23:I23"/>
  </mergeCells>
  <dataValidations count="6">
    <dataValidation type="list" allowBlank="1" showInputMessage="1" showErrorMessage="1" sqref="D22:K22">
      <formula1>$L$21:$L$23</formula1>
    </dataValidation>
    <dataValidation type="list" allowBlank="1" showInputMessage="1" showErrorMessage="1" sqref="D23:K23">
      <formula1>$L$9:$L$12</formula1>
    </dataValidation>
    <dataValidation type="list" allowBlank="1" showInputMessage="1" showErrorMessage="1" sqref="D18:K18">
      <formula1>$L$17:$L$20</formula1>
    </dataValidation>
    <dataValidation type="list" allowBlank="1" showInputMessage="1" showErrorMessage="1" sqref="D16:K17">
      <formula1>$L$13:$L$16</formula1>
    </dataValidation>
    <dataValidation type="list" allowBlank="1" showInputMessage="1" showErrorMessage="1" sqref="D13 J13 F13 H13">
      <formula1>$M$25:$M$41</formula1>
    </dataValidation>
    <dataValidation type="list" allowBlank="1" showInputMessage="1" showErrorMessage="1" sqref="D7:K7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8515625" style="12" customWidth="1"/>
    <col min="2" max="5" width="10.7109375" style="12" customWidth="1"/>
    <col min="6" max="6" width="21.57421875" style="12" customWidth="1"/>
    <col min="7" max="10" width="11.28125" style="12" customWidth="1"/>
    <col min="11" max="11" width="9.140625" style="12" customWidth="1"/>
    <col min="12" max="12" width="10.140625" style="12" hidden="1" customWidth="1"/>
    <col min="13" max="17" width="9.140625" style="12" hidden="1" customWidth="1"/>
    <col min="18" max="21" width="5.28125" style="12" hidden="1" customWidth="1"/>
    <col min="22" max="22" width="3.8515625" style="0" hidden="1" customWidth="1"/>
    <col min="23" max="23" width="16.7109375" style="0" hidden="1" customWidth="1"/>
  </cols>
  <sheetData>
    <row r="1" spans="1:21" ht="12.75">
      <c r="A1" s="12">
        <f>Sprutjournal!A2</f>
        <v>152726</v>
      </c>
      <c r="L1" s="105" t="e">
        <f>#REF!</f>
        <v>#REF!</v>
      </c>
      <c r="M1" s="12" t="s">
        <v>327</v>
      </c>
      <c r="N1" s="12" t="s">
        <v>328</v>
      </c>
      <c r="O1" s="12" t="s">
        <v>329</v>
      </c>
      <c r="P1" s="12" t="s">
        <v>330</v>
      </c>
      <c r="R1" s="12" t="s">
        <v>327</v>
      </c>
      <c r="S1" s="12" t="s">
        <v>328</v>
      </c>
      <c r="T1" s="12" t="s">
        <v>329</v>
      </c>
      <c r="U1" s="12" t="s">
        <v>330</v>
      </c>
    </row>
    <row r="2" spans="2:12" ht="12.75">
      <c r="B2" s="12" t="s">
        <v>230</v>
      </c>
      <c r="C2" s="12" t="s">
        <v>157</v>
      </c>
      <c r="D2" s="12" t="s">
        <v>158</v>
      </c>
      <c r="E2" s="12" t="s">
        <v>231</v>
      </c>
      <c r="G2" s="12" t="s">
        <v>230</v>
      </c>
      <c r="H2" s="12" t="s">
        <v>157</v>
      </c>
      <c r="I2" s="12" t="s">
        <v>158</v>
      </c>
      <c r="J2" s="12" t="s">
        <v>231</v>
      </c>
      <c r="L2" s="106" t="e">
        <f>#REF!</f>
        <v>#REF!</v>
      </c>
    </row>
    <row r="3" spans="1:21" ht="12.75">
      <c r="A3" s="76" t="s">
        <v>215</v>
      </c>
      <c r="B3" s="77">
        <f>Sprutjournal!D3</f>
        <v>42116</v>
      </c>
      <c r="C3" s="77">
        <f>Sprutjournal!F3</f>
        <v>0</v>
      </c>
      <c r="D3" s="77">
        <f>Sprutjournal!H3</f>
        <v>0</v>
      </c>
      <c r="E3" s="77">
        <f>Sprutjournal!J3</f>
        <v>0</v>
      </c>
      <c r="F3" s="76" t="s">
        <v>234</v>
      </c>
      <c r="G3" s="78" t="str">
        <f>Sprutjournal!D7</f>
        <v>X Välj spruta</v>
      </c>
      <c r="H3" s="78" t="str">
        <f>Sprutjournal!F7</f>
        <v>X Välj spruta</v>
      </c>
      <c r="I3" s="78" t="str">
        <f>Sprutjournal!H7</f>
        <v>X Välj spruta</v>
      </c>
      <c r="J3" s="78" t="str">
        <f>Sprutjournal!J7</f>
        <v>X Välj spruta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R3" s="107" t="str">
        <f aca="true" t="shared" si="0" ref="R3:U8">IF(ISNUMBER(M3),TEXT(M3,"0.00"),"------")</f>
        <v>------</v>
      </c>
      <c r="S3" s="107" t="str">
        <f t="shared" si="0"/>
        <v>------</v>
      </c>
      <c r="T3" s="107" t="str">
        <f t="shared" si="0"/>
        <v>------</v>
      </c>
      <c r="U3" s="107" t="str">
        <f t="shared" si="0"/>
        <v>------</v>
      </c>
    </row>
    <row r="4" spans="1:21" ht="12.75">
      <c r="A4" s="76" t="s">
        <v>216</v>
      </c>
      <c r="B4" s="78" t="str">
        <f>Sprutjournal!D4</f>
        <v>11:00</v>
      </c>
      <c r="C4" s="78">
        <f>Sprutjournal!F4</f>
        <v>0</v>
      </c>
      <c r="D4" s="78">
        <f>Sprutjournal!H4</f>
        <v>0</v>
      </c>
      <c r="E4" s="78">
        <f>Sprutjournal!J4</f>
        <v>0</v>
      </c>
      <c r="F4" s="79" t="s">
        <v>235</v>
      </c>
      <c r="G4" s="78" t="str">
        <f>Sprutjournal!D8</f>
        <v>HSM 85</v>
      </c>
      <c r="H4" s="78" t="str">
        <f>Sprutjournal!F8</f>
        <v> </v>
      </c>
      <c r="I4" s="78" t="str">
        <f>Sprutjournal!H8</f>
        <v> </v>
      </c>
      <c r="J4" s="78" t="str">
        <f>Sprutjournal!J8</f>
        <v> </v>
      </c>
      <c r="L4" s="45" t="e">
        <f>#REF!</f>
        <v>#REF!</v>
      </c>
      <c r="M4" s="45" t="e">
        <f>#REF!</f>
        <v>#REF!</v>
      </c>
      <c r="N4" s="45" t="e">
        <f>#REF!</f>
        <v>#REF!</v>
      </c>
      <c r="O4" s="45" t="e">
        <f>#REF!</f>
        <v>#REF!</v>
      </c>
      <c r="P4" s="45" t="e">
        <f>#REF!</f>
        <v>#REF!</v>
      </c>
      <c r="R4" s="107" t="str">
        <f t="shared" si="0"/>
        <v>------</v>
      </c>
      <c r="S4" s="107" t="str">
        <f t="shared" si="0"/>
        <v>------</v>
      </c>
      <c r="T4" s="107" t="str">
        <f t="shared" si="0"/>
        <v>------</v>
      </c>
      <c r="U4" s="107" t="str">
        <f t="shared" si="0"/>
        <v>------</v>
      </c>
    </row>
    <row r="5" spans="1:21" ht="12.75">
      <c r="A5" s="76" t="s">
        <v>220</v>
      </c>
      <c r="B5" s="78" t="str">
        <f>Sprutjournal!D5</f>
        <v>MN, CN</v>
      </c>
      <c r="C5" s="78">
        <f>Sprutjournal!F5</f>
        <v>0</v>
      </c>
      <c r="D5" s="78">
        <f>Sprutjournal!H5</f>
        <v>0</v>
      </c>
      <c r="E5" s="78">
        <f>Sprutjournal!J5</f>
        <v>0</v>
      </c>
      <c r="F5" s="76" t="s">
        <v>236</v>
      </c>
      <c r="G5" s="80" t="str">
        <f>Sprutjournal!M4</f>
        <v>SPRBIC</v>
      </c>
      <c r="H5" s="80" t="str">
        <f>Sprutjournal!N4</f>
        <v>SPRELE</v>
      </c>
      <c r="I5" s="80" t="str">
        <f>Sprutjournal!O4</f>
        <v>SPRELE</v>
      </c>
      <c r="J5" s="80" t="str">
        <f>Sprutjournal!P4</f>
        <v>SPRPNE</v>
      </c>
      <c r="L5" s="45" t="e">
        <f>#REF!</f>
        <v>#REF!</v>
      </c>
      <c r="M5" s="45" t="e">
        <f>#REF!</f>
        <v>#REF!</v>
      </c>
      <c r="N5" s="45" t="e">
        <f>#REF!</f>
        <v>#REF!</v>
      </c>
      <c r="O5" s="45" t="e">
        <f>#REF!</f>
        <v>#REF!</v>
      </c>
      <c r="P5" s="45" t="e">
        <f>#REF!</f>
        <v>#REF!</v>
      </c>
      <c r="R5" s="107" t="str">
        <f t="shared" si="0"/>
        <v>------</v>
      </c>
      <c r="S5" s="107" t="str">
        <f t="shared" si="0"/>
        <v>------</v>
      </c>
      <c r="T5" s="107" t="str">
        <f t="shared" si="0"/>
        <v>------</v>
      </c>
      <c r="U5" s="107" t="str">
        <f t="shared" si="0"/>
        <v>------</v>
      </c>
    </row>
    <row r="6" spans="1:21" ht="12.75">
      <c r="A6" s="76" t="s">
        <v>233</v>
      </c>
      <c r="B6" s="78" t="str">
        <f>Sprutjournal!D6</f>
        <v>2, 5-8</v>
      </c>
      <c r="C6" s="78">
        <f>Sprutjournal!F6</f>
        <v>0</v>
      </c>
      <c r="D6" s="78">
        <f>Sprutjournal!H6</f>
        <v>0</v>
      </c>
      <c r="E6" s="78">
        <f>Sprutjournal!J6</f>
        <v>0</v>
      </c>
      <c r="F6" s="76" t="s">
        <v>237</v>
      </c>
      <c r="G6" s="81">
        <f>Sprutjournal!D10</f>
        <v>2.5</v>
      </c>
      <c r="H6" s="81">
        <f>Sprutjournal!F10</f>
        <v>0</v>
      </c>
      <c r="I6" s="81">
        <f>Sprutjournal!H10</f>
        <v>0</v>
      </c>
      <c r="J6" s="81">
        <f>Sprutjournal!J10</f>
        <v>0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R6" s="107" t="str">
        <f t="shared" si="0"/>
        <v>------</v>
      </c>
      <c r="S6" s="107" t="str">
        <f t="shared" si="0"/>
        <v>------</v>
      </c>
      <c r="T6" s="107" t="str">
        <f t="shared" si="0"/>
        <v>------</v>
      </c>
      <c r="U6" s="107" t="str">
        <f t="shared" si="0"/>
        <v>------</v>
      </c>
    </row>
    <row r="7" spans="1:21" ht="12.75">
      <c r="A7" s="76" t="s">
        <v>218</v>
      </c>
      <c r="B7" s="80">
        <f>Sprutjournal!D20</f>
        <v>31</v>
      </c>
      <c r="C7" s="80">
        <f>Sprutjournal!F20</f>
        <v>0</v>
      </c>
      <c r="D7" s="80">
        <f>Sprutjournal!H20</f>
        <v>0</v>
      </c>
      <c r="E7" s="80">
        <f>Sprutjournal!J20</f>
        <v>0</v>
      </c>
      <c r="F7" s="76" t="s">
        <v>238</v>
      </c>
      <c r="G7" s="80">
        <f>Sprutjournal!M10</f>
        <v>720</v>
      </c>
      <c r="H7" s="80">
        <f>Sprutjournal!N10</f>
        <v>720</v>
      </c>
      <c r="I7" s="80">
        <f>Sprutjournal!O10</f>
        <v>720</v>
      </c>
      <c r="J7" s="80">
        <f>Sprutjournal!P10</f>
        <v>451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R7" s="107" t="str">
        <f t="shared" si="0"/>
        <v>------</v>
      </c>
      <c r="S7" s="107" t="str">
        <f t="shared" si="0"/>
        <v>------</v>
      </c>
      <c r="T7" s="107" t="str">
        <f t="shared" si="0"/>
        <v>------</v>
      </c>
      <c r="U7" s="107" t="str">
        <f t="shared" si="0"/>
        <v>------</v>
      </c>
    </row>
    <row r="8" spans="1:21" ht="12.75">
      <c r="A8" s="76" t="s">
        <v>217</v>
      </c>
      <c r="B8" s="80" t="s">
        <v>232</v>
      </c>
      <c r="C8" s="80" t="s">
        <v>232</v>
      </c>
      <c r="D8" s="80" t="s">
        <v>232</v>
      </c>
      <c r="E8" s="80" t="s">
        <v>232</v>
      </c>
      <c r="F8" s="76" t="s">
        <v>239</v>
      </c>
      <c r="G8" s="80">
        <f>Sprutjournal!M11</f>
        <v>1</v>
      </c>
      <c r="H8" s="80">
        <f>Sprutjournal!N11</f>
        <v>1</v>
      </c>
      <c r="I8" s="80">
        <f>Sprutjournal!O11</f>
        <v>2</v>
      </c>
      <c r="J8" s="80">
        <f>Sprutjournal!P11</f>
        <v>1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R8" s="107" t="str">
        <f t="shared" si="0"/>
        <v>------</v>
      </c>
      <c r="S8" s="107" t="str">
        <f t="shared" si="0"/>
        <v>------</v>
      </c>
      <c r="T8" s="107" t="str">
        <f t="shared" si="0"/>
        <v>------</v>
      </c>
      <c r="U8" s="107" t="str">
        <f t="shared" si="0"/>
        <v>------</v>
      </c>
    </row>
    <row r="9" spans="1:16" ht="12.75">
      <c r="A9" s="76" t="s">
        <v>219</v>
      </c>
      <c r="B9" s="80" t="str">
        <f>IF(B7&lt;7,"Pre-emerg",IF(B7&lt;10,"After emerg","FOLIAR"))</f>
        <v>FOLIAR</v>
      </c>
      <c r="C9" s="80" t="str">
        <f>IF(C7&lt;7,"Pre-emerg",IF(C7&lt;10,"After emerg","FOLIAR"))</f>
        <v>Pre-emerg</v>
      </c>
      <c r="D9" s="80" t="str">
        <f>IF(D7&lt;7,"Pre-emerg",IF(D7&lt;10,"After emerg","FOLIAR"))</f>
        <v>Pre-emerg</v>
      </c>
      <c r="E9" s="80" t="str">
        <f>IF(E7&lt;7,"Pre-emerg",IF(E7&lt;10,"After emerg","FOLIAR"))</f>
        <v>Pre-emerg</v>
      </c>
      <c r="F9" s="76" t="s">
        <v>240</v>
      </c>
      <c r="G9" s="80" t="str">
        <f>Sprutjournal!M12</f>
        <v>E301</v>
      </c>
      <c r="H9" s="80" t="str">
        <f>Sprutjournal!N12</f>
        <v>E306</v>
      </c>
      <c r="I9" s="80" t="str">
        <f>Sprutjournal!O12</f>
        <v>E304</v>
      </c>
      <c r="J9" s="80" t="str">
        <f>Sprutjournal!P12</f>
        <v>Sprumo</v>
      </c>
      <c r="L9" s="105" t="e">
        <f>#REF!</f>
        <v>#REF!</v>
      </c>
      <c r="M9" s="12" t="s">
        <v>327</v>
      </c>
      <c r="N9" s="12" t="s">
        <v>328</v>
      </c>
      <c r="O9" s="12" t="s">
        <v>329</v>
      </c>
      <c r="P9" s="12" t="s">
        <v>330</v>
      </c>
    </row>
    <row r="10" spans="1:12" ht="12.75">
      <c r="A10" s="76" t="s">
        <v>249</v>
      </c>
      <c r="B10" s="78">
        <f>Sprutjournal!D9</f>
        <v>200</v>
      </c>
      <c r="C10" s="78">
        <f>Sprutjournal!F9</f>
        <v>0</v>
      </c>
      <c r="D10" s="78">
        <f>Sprutjournal!H9</f>
        <v>0</v>
      </c>
      <c r="E10" s="78">
        <f>Sprutjournal!J9</f>
        <v>0</v>
      </c>
      <c r="F10" s="76" t="s">
        <v>241</v>
      </c>
      <c r="G10" s="80">
        <f>Sprutjournal!M13</f>
        <v>300</v>
      </c>
      <c r="H10" s="80">
        <f>Sprutjournal!N13</f>
        <v>300</v>
      </c>
      <c r="I10" s="80">
        <f>Sprutjournal!O13</f>
        <v>300</v>
      </c>
      <c r="J10" s="80">
        <f>Sprutjournal!P13</f>
        <v>400</v>
      </c>
      <c r="L10" s="106" t="e">
        <f>#REF!</f>
        <v>#REF!</v>
      </c>
    </row>
    <row r="11" spans="1:21" ht="12.75">
      <c r="A11" s="76" t="s">
        <v>221</v>
      </c>
      <c r="B11" s="78">
        <f>Sprutjournal!D10</f>
        <v>2.5</v>
      </c>
      <c r="C11" s="78">
        <f>Sprutjournal!F10</f>
        <v>0</v>
      </c>
      <c r="D11" s="78">
        <f>Sprutjournal!H10</f>
        <v>0</v>
      </c>
      <c r="E11" s="78">
        <f>Sprutjournal!J10</f>
        <v>0</v>
      </c>
      <c r="F11" s="76" t="s">
        <v>242</v>
      </c>
      <c r="G11" s="80">
        <f>Sprutjournal!M14</f>
        <v>50</v>
      </c>
      <c r="H11" s="80">
        <f>Sprutjournal!N14</f>
        <v>50</v>
      </c>
      <c r="I11" s="80">
        <f>Sprutjournal!O14</f>
        <v>50</v>
      </c>
      <c r="J11" s="80">
        <f>Sprutjournal!P14</f>
        <v>25</v>
      </c>
      <c r="L11" s="45" t="e">
        <f aca="true" t="shared" si="1" ref="L11:L16">L3</f>
        <v>#REF!</v>
      </c>
      <c r="M11" s="45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R11" s="107" t="str">
        <f aca="true" t="shared" si="2" ref="R11:R16">IF(ISNUMBER(M11),TEXT(M11,"0.00"),"------")</f>
        <v>------</v>
      </c>
      <c r="S11" s="107" t="str">
        <f aca="true" t="shared" si="3" ref="S11:S16">IF(ISNUMBER(N11),TEXT(N11,"0.00"),"------")</f>
        <v>------</v>
      </c>
      <c r="T11" s="107" t="str">
        <f aca="true" t="shared" si="4" ref="T11:T16">IF(ISNUMBER(O11),TEXT(O11,"0.00"),"------")</f>
        <v>------</v>
      </c>
      <c r="U11" s="107" t="str">
        <f aca="true" t="shared" si="5" ref="U11:U16">IF(ISNUMBER(P11),TEXT(P11,"0.00"),"------")</f>
        <v>------</v>
      </c>
    </row>
    <row r="12" spans="1:21" ht="12.75">
      <c r="A12" s="76" t="s">
        <v>222</v>
      </c>
      <c r="B12" s="82">
        <f>Sprutjournal!E12</f>
        <v>57</v>
      </c>
      <c r="C12" s="78">
        <f>Sprutjournal!G12</f>
        <v>0</v>
      </c>
      <c r="D12" s="78">
        <f>Sprutjournal!I12</f>
        <v>0</v>
      </c>
      <c r="E12" s="78">
        <f>Sprutjournal!J12</f>
        <v>0</v>
      </c>
      <c r="F12" s="76" t="s">
        <v>243</v>
      </c>
      <c r="G12" s="80">
        <f>Sprutjournal!M15</f>
        <v>4.8</v>
      </c>
      <c r="H12" s="80">
        <f>Sprutjournal!N15</f>
        <v>4.8</v>
      </c>
      <c r="I12" s="80">
        <f>Sprutjournal!O15</f>
        <v>4.8</v>
      </c>
      <c r="J12" s="80">
        <f>Sprutjournal!P15</f>
        <v>4</v>
      </c>
      <c r="L12" s="45" t="e">
        <f t="shared" si="1"/>
        <v>#REF!</v>
      </c>
      <c r="M12" s="45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R12" s="107" t="str">
        <f t="shared" si="2"/>
        <v>------</v>
      </c>
      <c r="S12" s="107" t="str">
        <f t="shared" si="3"/>
        <v>------</v>
      </c>
      <c r="T12" s="107" t="str">
        <f t="shared" si="4"/>
        <v>------</v>
      </c>
      <c r="U12" s="107" t="str">
        <f t="shared" si="5"/>
        <v>------</v>
      </c>
    </row>
    <row r="13" spans="1:21" ht="12.75">
      <c r="A13" s="76" t="s">
        <v>223</v>
      </c>
      <c r="B13" s="78">
        <f>Sprutjournal!E13</f>
        <v>1</v>
      </c>
      <c r="C13" s="78">
        <f>Sprutjournal!G13</f>
        <v>0</v>
      </c>
      <c r="D13" s="78">
        <f>Sprutjournal!I13</f>
        <v>0</v>
      </c>
      <c r="E13" s="78">
        <f>Sprutjournal!K13</f>
        <v>0</v>
      </c>
      <c r="F13" s="76" t="s">
        <v>244</v>
      </c>
      <c r="G13" s="80" t="str">
        <f>Sprutjournal!M16</f>
        <v>WATER</v>
      </c>
      <c r="H13" s="80" t="str">
        <f>Sprutjournal!N16</f>
        <v>WATER</v>
      </c>
      <c r="I13" s="80" t="str">
        <f>Sprutjournal!O16</f>
        <v>WATER</v>
      </c>
      <c r="J13" s="80" t="str">
        <f>Sprutjournal!P16</f>
        <v>WATER</v>
      </c>
      <c r="L13" s="45" t="e">
        <f t="shared" si="1"/>
        <v>#REF!</v>
      </c>
      <c r="M13" s="45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R13" s="107" t="str">
        <f t="shared" si="2"/>
        <v>------</v>
      </c>
      <c r="S13" s="107" t="str">
        <f t="shared" si="3"/>
        <v>------</v>
      </c>
      <c r="T13" s="107" t="str">
        <f t="shared" si="4"/>
        <v>------</v>
      </c>
      <c r="U13" s="107" t="str">
        <f t="shared" si="5"/>
        <v>------</v>
      </c>
    </row>
    <row r="14" spans="1:21" ht="12.75">
      <c r="A14" s="76" t="s">
        <v>224</v>
      </c>
      <c r="B14" s="78" t="str">
        <f>VLOOKUP(Sprutjournal!D13,Sprutjournal!$M26:$N41,2)</f>
        <v>WSW</v>
      </c>
      <c r="C14" s="78" t="e">
        <f>VLOOKUP(Sprutjournal!F13,Sprutjournal!$M26:$N41,2)</f>
        <v>#N/A</v>
      </c>
      <c r="D14" s="78" t="e">
        <f>VLOOKUP(Sprutjournal!H13,Sprutjournal!$M26:$N41,2)</f>
        <v>#N/A</v>
      </c>
      <c r="E14" s="78" t="e">
        <f>VLOOKUP(Sprutjournal!J13,Sprutjournal!$M26:$N41,2)</f>
        <v>#N/A</v>
      </c>
      <c r="F14" s="76" t="s">
        <v>245</v>
      </c>
      <c r="G14" s="80">
        <f>Sprutjournal!M17</f>
        <v>200</v>
      </c>
      <c r="H14" s="80">
        <f>Sprutjournal!N17</f>
        <v>200</v>
      </c>
      <c r="I14" s="80">
        <f>Sprutjournal!O17</f>
        <v>200</v>
      </c>
      <c r="J14" s="80">
        <f>Sprutjournal!P17</f>
        <v>200</v>
      </c>
      <c r="L14" s="45" t="e">
        <f t="shared" si="1"/>
        <v>#REF!</v>
      </c>
      <c r="M14" s="45" t="e">
        <f>#REF!</f>
        <v>#REF!</v>
      </c>
      <c r="N14" s="45" t="e">
        <f>#REF!</f>
        <v>#REF!</v>
      </c>
      <c r="O14" s="45" t="e">
        <f>#REF!</f>
        <v>#REF!</v>
      </c>
      <c r="P14" s="45" t="e">
        <f>#REF!</f>
        <v>#REF!</v>
      </c>
      <c r="R14" s="107" t="str">
        <f t="shared" si="2"/>
        <v>------</v>
      </c>
      <c r="S14" s="107" t="str">
        <f t="shared" si="3"/>
        <v>------</v>
      </c>
      <c r="T14" s="107" t="str">
        <f t="shared" si="4"/>
        <v>------</v>
      </c>
      <c r="U14" s="107" t="str">
        <f t="shared" si="5"/>
        <v>------</v>
      </c>
    </row>
    <row r="15" spans="1:21" ht="12.75">
      <c r="A15" s="76" t="s">
        <v>225</v>
      </c>
      <c r="B15" s="80" t="str">
        <f>IF(Sprutjournal!D23="Ingen","No","Yes")</f>
        <v>No</v>
      </c>
      <c r="C15" s="80" t="str">
        <f>IF(Sprutjournal!F23="Ingen","No","Yes")</f>
        <v>Yes</v>
      </c>
      <c r="D15" s="80" t="str">
        <f>IF(Sprutjournal!H23="Ingen","No","Yes")</f>
        <v>Yes</v>
      </c>
      <c r="E15" s="80" t="str">
        <f>IF(Sprutjournal!J23="Ingen","No","Yes")</f>
        <v>Yes</v>
      </c>
      <c r="F15" s="76" t="s">
        <v>246</v>
      </c>
      <c r="G15" s="80">
        <f>Sprutjournal!M18</f>
        <v>4</v>
      </c>
      <c r="H15" s="80">
        <f>Sprutjournal!N18</f>
        <v>4</v>
      </c>
      <c r="I15" s="80">
        <f>Sprutjournal!O18</f>
        <v>4</v>
      </c>
      <c r="J15" s="80">
        <f>Sprutjournal!P18</f>
        <v>4.4</v>
      </c>
      <c r="L15" s="45" t="e">
        <f t="shared" si="1"/>
        <v>#REF!</v>
      </c>
      <c r="M15" s="45" t="e">
        <f>#REF!</f>
        <v>#REF!</v>
      </c>
      <c r="N15" s="45" t="e">
        <f>#REF!</f>
        <v>#REF!</v>
      </c>
      <c r="O15" s="45" t="e">
        <f>#REF!</f>
        <v>#REF!</v>
      </c>
      <c r="P15" s="45" t="e">
        <f>#REF!</f>
        <v>#REF!</v>
      </c>
      <c r="R15" s="107" t="str">
        <f t="shared" si="2"/>
        <v>------</v>
      </c>
      <c r="S15" s="107" t="str">
        <f t="shared" si="3"/>
        <v>------</v>
      </c>
      <c r="T15" s="107" t="str">
        <f t="shared" si="4"/>
        <v>------</v>
      </c>
      <c r="U15" s="107" t="str">
        <f t="shared" si="5"/>
        <v>------</v>
      </c>
    </row>
    <row r="16" spans="1:21" ht="12.75">
      <c r="A16" s="76" t="s">
        <v>226</v>
      </c>
      <c r="B16" s="78">
        <f>Sprutjournal!D15</f>
        <v>16</v>
      </c>
      <c r="C16" s="78">
        <f>Sprutjournal!F15</f>
        <v>0</v>
      </c>
      <c r="D16" s="78">
        <f>Sprutjournal!H15</f>
        <v>0</v>
      </c>
      <c r="E16" s="78">
        <f>Sprutjournal!J15</f>
        <v>0</v>
      </c>
      <c r="F16" s="76" t="s">
        <v>247</v>
      </c>
      <c r="G16" s="80">
        <f>Sprutjournal!E10</f>
        <v>2.6</v>
      </c>
      <c r="H16" s="80">
        <f>Sprutjournal!G10</f>
        <v>0</v>
      </c>
      <c r="I16" s="80">
        <f>Sprutjournal!I10</f>
        <v>0</v>
      </c>
      <c r="J16" s="80">
        <f>Sprutjournal!K10</f>
        <v>0</v>
      </c>
      <c r="L16" s="45" t="e">
        <f t="shared" si="1"/>
        <v>#REF!</v>
      </c>
      <c r="M16" s="45" t="e">
        <f>#REF!</f>
        <v>#REF!</v>
      </c>
      <c r="N16" s="45" t="e">
        <f>#REF!</f>
        <v>#REF!</v>
      </c>
      <c r="O16" s="45" t="e">
        <f>#REF!</f>
        <v>#REF!</v>
      </c>
      <c r="P16" s="45" t="e">
        <f>#REF!</f>
        <v>#REF!</v>
      </c>
      <c r="R16" s="107" t="str">
        <f t="shared" si="2"/>
        <v>------</v>
      </c>
      <c r="S16" s="107" t="str">
        <f t="shared" si="3"/>
        <v>------</v>
      </c>
      <c r="T16" s="107" t="str">
        <f t="shared" si="4"/>
        <v>------</v>
      </c>
      <c r="U16" s="107" t="str">
        <f t="shared" si="5"/>
        <v>------</v>
      </c>
    </row>
    <row r="17" spans="1:16" ht="12.75">
      <c r="A17" s="76" t="s">
        <v>227</v>
      </c>
      <c r="B17" s="80" t="str">
        <f>IF(Sprutjournal!D16="Våt","Wet",IF(Sprutjournal!D16="Normal","Normal","Dry"))</f>
        <v>Dry</v>
      </c>
      <c r="C17" s="80" t="str">
        <f>IF(Sprutjournal!F16="Våt","Wet",IF(Sprutjournal!F16="Normal","Normal","Dry"))</f>
        <v>Dry</v>
      </c>
      <c r="D17" s="80" t="str">
        <f>IF(Sprutjournal!H16="Våt","Wet",IF(Sprutjournal!H16="Normal","Normal","Dry"))</f>
        <v>Dry</v>
      </c>
      <c r="E17" s="80" t="str">
        <f>IF(Sprutjournal!J16="Våt","Wet",IF(Sprutjournal!J16="Normal","Normal","Dry"))</f>
        <v>Dry</v>
      </c>
      <c r="F17" s="76" t="s">
        <v>248</v>
      </c>
      <c r="G17" s="80" t="s">
        <v>93</v>
      </c>
      <c r="H17" s="80" t="s">
        <v>93</v>
      </c>
      <c r="I17" s="80" t="s">
        <v>93</v>
      </c>
      <c r="J17" s="80" t="s">
        <v>93</v>
      </c>
      <c r="L17" s="105" t="e">
        <f>#REF!</f>
        <v>#REF!</v>
      </c>
      <c r="M17" s="12" t="s">
        <v>327</v>
      </c>
      <c r="N17" s="12" t="s">
        <v>328</v>
      </c>
      <c r="O17" s="12" t="s">
        <v>329</v>
      </c>
      <c r="P17" s="12" t="s">
        <v>330</v>
      </c>
    </row>
    <row r="18" spans="1:12" ht="12.75">
      <c r="A18" s="76" t="s">
        <v>228</v>
      </c>
      <c r="B18" s="78">
        <f>Sprutjournal!D14</f>
        <v>10</v>
      </c>
      <c r="C18" s="78">
        <f>Sprutjournal!F14</f>
        <v>0</v>
      </c>
      <c r="D18" s="78">
        <f>Sprutjournal!H14</f>
        <v>0</v>
      </c>
      <c r="E18" s="78">
        <f>Sprutjournal!J14</f>
        <v>0</v>
      </c>
      <c r="F18" s="76" t="s">
        <v>250</v>
      </c>
      <c r="G18" s="80" t="str">
        <f>Sprutjournal!N20</f>
        <v>Hardi LD02-110</v>
      </c>
      <c r="H18" s="80" t="str">
        <f>Sprutjournal!O20</f>
        <v>Hardi LD 02-110</v>
      </c>
      <c r="I18" s="80" t="str">
        <f>Sprutjournal!P20</f>
        <v>Hardi LD015-110</v>
      </c>
      <c r="J18" s="80" t="str">
        <f>Sprutjournal!Q20</f>
        <v> </v>
      </c>
      <c r="L18" s="106" t="e">
        <f>#REF!</f>
        <v>#REF!</v>
      </c>
    </row>
    <row r="19" spans="1:21" ht="12.75">
      <c r="A19" s="76" t="s">
        <v>229</v>
      </c>
      <c r="B19" s="80"/>
      <c r="C19" s="80"/>
      <c r="D19" s="80"/>
      <c r="E19" s="80"/>
      <c r="F19" s="76" t="s">
        <v>251</v>
      </c>
      <c r="G19" s="80">
        <f>Sprutjournal!N21</f>
        <v>0</v>
      </c>
      <c r="H19" s="80">
        <f>Sprutjournal!O21</f>
        <v>0</v>
      </c>
      <c r="I19" s="80">
        <f>Sprutjournal!P21</f>
        <v>0</v>
      </c>
      <c r="J19" s="80">
        <f>Sprutjournal!Q21</f>
        <v>0</v>
      </c>
      <c r="L19" s="45" t="e">
        <f>L11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R19" s="107" t="str">
        <f aca="true" t="shared" si="6" ref="R19:U20">IF(ISNUMBER(M19),TEXT(M19,"0.00"),"------")</f>
        <v>------</v>
      </c>
      <c r="S19" s="107" t="str">
        <f t="shared" si="6"/>
        <v>------</v>
      </c>
      <c r="T19" s="107" t="str">
        <f t="shared" si="6"/>
        <v>------</v>
      </c>
      <c r="U19" s="107" t="str">
        <f t="shared" si="6"/>
        <v>------</v>
      </c>
    </row>
    <row r="20" spans="12:21" ht="12.75">
      <c r="L20" s="45" t="e">
        <f>L12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R20" s="107" t="str">
        <f t="shared" si="6"/>
        <v>------</v>
      </c>
      <c r="S20" s="107" t="str">
        <f t="shared" si="6"/>
        <v>------</v>
      </c>
      <c r="T20" s="107" t="str">
        <f t="shared" si="6"/>
        <v>------</v>
      </c>
      <c r="U20" s="107" t="str">
        <f t="shared" si="6"/>
        <v>------</v>
      </c>
    </row>
    <row r="21" spans="7:21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 s="8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 s="12" t="s">
        <v>230</v>
      </c>
      <c r="C23" s="12" t="s">
        <v>157</v>
      </c>
      <c r="D23" s="12" t="s">
        <v>158</v>
      </c>
      <c r="E23" s="12" t="s">
        <v>231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2" t="s">
        <v>215</v>
      </c>
      <c r="B24" s="84">
        <f aca="true" t="shared" si="7" ref="B24:E25">B3</f>
        <v>42116</v>
      </c>
      <c r="C24" s="84">
        <f t="shared" si="7"/>
        <v>0</v>
      </c>
      <c r="D24" s="84">
        <f t="shared" si="7"/>
        <v>0</v>
      </c>
      <c r="E24" s="84">
        <f t="shared" si="7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2" t="s">
        <v>216</v>
      </c>
      <c r="B25" s="84" t="str">
        <f t="shared" si="7"/>
        <v>11:00</v>
      </c>
      <c r="C25" s="84">
        <f t="shared" si="7"/>
        <v>0</v>
      </c>
      <c r="D25" s="84">
        <f t="shared" si="7"/>
        <v>0</v>
      </c>
      <c r="E25" s="84">
        <f t="shared" si="7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12" t="s">
        <v>217</v>
      </c>
      <c r="B26" s="45" t="str">
        <f>B8</f>
        <v>SPRAY</v>
      </c>
      <c r="C26" s="45" t="str">
        <f>C8</f>
        <v>SPRAY</v>
      </c>
      <c r="D26" s="45" t="str">
        <f>D8</f>
        <v>SPRAY</v>
      </c>
      <c r="E26" s="45" t="str">
        <f>E8</f>
        <v>SPRAY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2" t="s">
        <v>218</v>
      </c>
      <c r="B27" s="45">
        <f>B7</f>
        <v>31</v>
      </c>
      <c r="C27" s="45">
        <f>C7</f>
        <v>0</v>
      </c>
      <c r="D27" s="45">
        <f>D7</f>
        <v>0</v>
      </c>
      <c r="E27" s="45">
        <f>E7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2" t="s">
        <v>219</v>
      </c>
      <c r="B28" s="45" t="str">
        <f>B9</f>
        <v>FOLIAR</v>
      </c>
      <c r="C28" s="45" t="str">
        <f>C9</f>
        <v>Pre-emerg</v>
      </c>
      <c r="D28" s="45" t="str">
        <f>D9</f>
        <v>Pre-emerg</v>
      </c>
      <c r="E28" s="45" t="str">
        <f>E9</f>
        <v>Pre-emerg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2" t="s">
        <v>220</v>
      </c>
      <c r="B29" s="45" t="str">
        <f>B5</f>
        <v>MN, CN</v>
      </c>
      <c r="C29" s="45">
        <f>C5</f>
        <v>0</v>
      </c>
      <c r="D29" s="45">
        <f>D5</f>
        <v>0</v>
      </c>
      <c r="E29" s="45">
        <f>E5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2" t="s">
        <v>221</v>
      </c>
      <c r="B30" s="45">
        <f>B11</f>
        <v>2.5</v>
      </c>
      <c r="C30" s="45">
        <f>C11</f>
        <v>0</v>
      </c>
      <c r="D30" s="45">
        <f>D11</f>
        <v>0</v>
      </c>
      <c r="E30" s="45">
        <f>E11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2.75">
      <c r="B31" s="45" t="s">
        <v>264</v>
      </c>
      <c r="C31" s="45" t="s">
        <v>264</v>
      </c>
      <c r="D31" s="45" t="s">
        <v>264</v>
      </c>
      <c r="E31" s="45" t="s">
        <v>264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12" t="s">
        <v>222</v>
      </c>
      <c r="B32" s="85">
        <f aca="true" t="shared" si="8" ref="B32:E33">B12</f>
        <v>57</v>
      </c>
      <c r="C32" s="85">
        <f t="shared" si="8"/>
        <v>0</v>
      </c>
      <c r="D32" s="85">
        <f t="shared" si="8"/>
        <v>0</v>
      </c>
      <c r="E32" s="85">
        <f t="shared" si="8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2" t="s">
        <v>223</v>
      </c>
      <c r="B33" s="45">
        <f t="shared" si="8"/>
        <v>1</v>
      </c>
      <c r="C33" s="45">
        <f t="shared" si="8"/>
        <v>0</v>
      </c>
      <c r="D33" s="45">
        <f t="shared" si="8"/>
        <v>0</v>
      </c>
      <c r="E33" s="45">
        <f t="shared" si="8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45" t="s">
        <v>265</v>
      </c>
      <c r="C34" s="45" t="s">
        <v>265</v>
      </c>
      <c r="D34" s="45" t="s">
        <v>265</v>
      </c>
      <c r="E34" s="45" t="s">
        <v>265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2" t="s">
        <v>224</v>
      </c>
      <c r="B35" s="45" t="str">
        <f>B14</f>
        <v>WSW</v>
      </c>
      <c r="C35" s="45" t="e">
        <f>C14</f>
        <v>#N/A</v>
      </c>
      <c r="D35" s="45" t="e">
        <f>D14</f>
        <v>#N/A</v>
      </c>
      <c r="E35" s="45" t="e">
        <f>E14</f>
        <v>#N/A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2" t="s">
        <v>225</v>
      </c>
      <c r="B36" s="45" t="str">
        <f>IF(B15="Yes","Y","N")</f>
        <v>N</v>
      </c>
      <c r="C36" s="45" t="str">
        <f>IF(C15="Yes","Y","N")</f>
        <v>Y</v>
      </c>
      <c r="D36" s="45" t="str">
        <f>IF(D15="Yes","Y","N")</f>
        <v>Y</v>
      </c>
      <c r="E36" s="45" t="str">
        <f>IF(E15="Yes","Y","N")</f>
        <v>Y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2.75">
      <c r="B37" s="45" t="str">
        <f aca="true" t="shared" si="9" ref="B37:E38">B15</f>
        <v>No</v>
      </c>
      <c r="C37" s="45" t="str">
        <f t="shared" si="9"/>
        <v>Yes</v>
      </c>
      <c r="D37" s="45" t="str">
        <f t="shared" si="9"/>
        <v>Yes</v>
      </c>
      <c r="E37" s="45" t="str">
        <f t="shared" si="9"/>
        <v>Yes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" t="s">
        <v>226</v>
      </c>
      <c r="B38" s="45">
        <f t="shared" si="9"/>
        <v>16</v>
      </c>
      <c r="C38" s="45">
        <f t="shared" si="9"/>
        <v>0</v>
      </c>
      <c r="D38" s="45">
        <f t="shared" si="9"/>
        <v>0</v>
      </c>
      <c r="E38" s="45">
        <f t="shared" si="9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 s="45" t="s">
        <v>264</v>
      </c>
      <c r="C39" s="45" t="s">
        <v>264</v>
      </c>
      <c r="D39" s="45" t="s">
        <v>264</v>
      </c>
      <c r="E39" s="45" t="s">
        <v>264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2" t="s">
        <v>227</v>
      </c>
      <c r="B40" s="45" t="str">
        <f aca="true" t="shared" si="10" ref="B40:E41">B17</f>
        <v>Dry</v>
      </c>
      <c r="C40" s="45" t="str">
        <f t="shared" si="10"/>
        <v>Dry</v>
      </c>
      <c r="D40" s="45" t="str">
        <f t="shared" si="10"/>
        <v>Dry</v>
      </c>
      <c r="E40" s="45" t="str">
        <f t="shared" si="10"/>
        <v>Dry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2" t="s">
        <v>228</v>
      </c>
      <c r="B41" s="45">
        <f t="shared" si="10"/>
        <v>10</v>
      </c>
      <c r="C41" s="45">
        <f t="shared" si="10"/>
        <v>0</v>
      </c>
      <c r="D41" s="45">
        <f t="shared" si="10"/>
        <v>0</v>
      </c>
      <c r="E41" s="45">
        <f t="shared" si="10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2" t="s">
        <v>263</v>
      </c>
      <c r="B42" s="45"/>
      <c r="C42" s="45"/>
      <c r="D42" s="45"/>
      <c r="E42" s="4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2.75">
      <c r="B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2.75">
      <c r="B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83"/>
      <c r="S60"/>
      <c r="T60"/>
      <c r="U60"/>
    </row>
    <row r="61" spans="1:21" ht="12.75">
      <c r="A61" s="49"/>
      <c r="B61" s="49"/>
      <c r="C61" s="49"/>
      <c r="D61" s="49"/>
      <c r="S61"/>
      <c r="T61"/>
      <c r="U61"/>
    </row>
    <row r="62" spans="1:21" ht="12.75">
      <c r="A62" s="49"/>
      <c r="B62" s="49"/>
      <c r="C62" s="49"/>
      <c r="D62" s="49"/>
      <c r="S62"/>
      <c r="T62"/>
      <c r="U62"/>
    </row>
    <row r="63" spans="1:21" ht="12.75">
      <c r="A63" s="49"/>
      <c r="B63" s="49"/>
      <c r="C63" s="49"/>
      <c r="D63" s="49"/>
      <c r="S63"/>
      <c r="T63"/>
      <c r="U63"/>
    </row>
    <row r="64" spans="1:21" ht="12.75">
      <c r="A64" s="49"/>
      <c r="B64" s="49"/>
      <c r="C64" s="49"/>
      <c r="D64" s="49"/>
      <c r="S64"/>
      <c r="T64"/>
      <c r="U64"/>
    </row>
    <row r="65" spans="1:21" ht="12.75">
      <c r="A65" s="49"/>
      <c r="B65" s="49"/>
      <c r="C65" s="49"/>
      <c r="D65" s="49"/>
      <c r="S65"/>
      <c r="T65"/>
      <c r="U65"/>
    </row>
    <row r="66" spans="1:21" ht="12.75">
      <c r="A66" s="49"/>
      <c r="B66" s="49"/>
      <c r="C66" s="49"/>
      <c r="D66" s="49"/>
      <c r="S66"/>
      <c r="T66"/>
      <c r="U66"/>
    </row>
    <row r="67" spans="1:21" ht="12.75">
      <c r="A67" s="49"/>
      <c r="B67" s="49"/>
      <c r="C67" s="49"/>
      <c r="D67" s="49"/>
      <c r="S67"/>
      <c r="T67"/>
      <c r="U67"/>
    </row>
    <row r="68" spans="1:21" ht="12.75">
      <c r="A68" s="49"/>
      <c r="B68" s="49"/>
      <c r="C68" s="49"/>
      <c r="D68" s="49"/>
      <c r="S68"/>
      <c r="T68"/>
      <c r="U68"/>
    </row>
    <row r="69" spans="1:21" ht="12.75">
      <c r="A69" s="49"/>
      <c r="B69" s="49"/>
      <c r="C69" s="49"/>
      <c r="D69" s="49"/>
      <c r="S69"/>
      <c r="T69"/>
      <c r="U69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2011-02-28T12:44:18Z</cp:lastPrinted>
  <dcterms:created xsi:type="dcterms:W3CDTF">2010-06-06T13:13:49Z</dcterms:created>
  <dcterms:modified xsi:type="dcterms:W3CDTF">2015-04-28T07:54:19Z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